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กายภาพ กม.19+836 free flow" sheetId="2" r:id="rId2"/>
    <sheet name="กายภาพ 19+836 Submerged flow" sheetId="3" r:id="rId3"/>
  </sheets>
  <definedNames>
    <definedName name="_xlnm.Print_Area" localSheetId="2">'กายภาพ 19+836 Submerged flow'!$A$1:$J$103</definedName>
    <definedName name="_xlnm.Print_Area" localSheetId="1">'กายภาพ กม.19+836 free flow'!$A$1:$I$103</definedName>
    <definedName name="_xlnm.Print_Area" localSheetId="0">ฟอร์มปล่าว!$A$1:$M$39</definedName>
  </definedNames>
  <calcPr calcId="125725"/>
</workbook>
</file>

<file path=xl/calcChain.xml><?xml version="1.0" encoding="utf-8"?>
<calcChain xmlns="http://schemas.openxmlformats.org/spreadsheetml/2006/main">
  <c r="G88" i="2"/>
  <c r="G89"/>
  <c r="G90"/>
  <c r="G87"/>
  <c r="B54"/>
  <c r="B55"/>
  <c r="B56"/>
  <c r="B53"/>
  <c r="E88" l="1"/>
  <c r="C54"/>
  <c r="C55"/>
  <c r="C56"/>
  <c r="C53"/>
  <c r="B88" l="1"/>
  <c r="B89"/>
  <c r="B90"/>
  <c r="B87"/>
  <c r="B53" i="3" l="1"/>
  <c r="B87" s="1"/>
  <c r="C53"/>
  <c r="F53" s="1"/>
  <c r="B54"/>
  <c r="D54" s="1"/>
  <c r="E54" s="1"/>
  <c r="C54"/>
  <c r="F54" s="1"/>
  <c r="B55"/>
  <c r="C55"/>
  <c r="F55" s="1"/>
  <c r="I55" s="1"/>
  <c r="B56"/>
  <c r="D56" s="1"/>
  <c r="E56" s="1"/>
  <c r="C56"/>
  <c r="F56" s="1"/>
  <c r="F87"/>
  <c r="F88"/>
  <c r="F89"/>
  <c r="C90"/>
  <c r="D90" s="1"/>
  <c r="F90"/>
  <c r="B91"/>
  <c r="F91"/>
  <c r="C91" l="1"/>
  <c r="G90"/>
  <c r="H90" s="1"/>
  <c r="C89"/>
  <c r="C88"/>
  <c r="D88" s="1"/>
  <c r="G88" s="1"/>
  <c r="H88" s="1"/>
  <c r="D55"/>
  <c r="E55" s="1"/>
  <c r="J55" s="1"/>
  <c r="B88"/>
  <c r="E91"/>
  <c r="B89"/>
  <c r="J56"/>
  <c r="D53"/>
  <c r="E53" s="1"/>
  <c r="J53" s="1"/>
  <c r="C87"/>
  <c r="D87" s="1"/>
  <c r="G87" s="1"/>
  <c r="H87" s="1"/>
  <c r="I54"/>
  <c r="J54"/>
  <c r="I53"/>
  <c r="B90"/>
  <c r="E90" s="1"/>
  <c r="D91"/>
  <c r="G91" s="1"/>
  <c r="H91" s="1"/>
  <c r="D89"/>
  <c r="G89" s="1"/>
  <c r="H89" s="1"/>
  <c r="I56"/>
  <c r="D54" i="2"/>
  <c r="H54" s="1"/>
  <c r="D55"/>
  <c r="H55" s="1"/>
  <c r="D56"/>
  <c r="E90"/>
  <c r="C90"/>
  <c r="E89"/>
  <c r="C89"/>
  <c r="C88"/>
  <c r="E87"/>
  <c r="C87"/>
  <c r="D53"/>
  <c r="E89" i="3" l="1"/>
  <c r="E88"/>
  <c r="I90"/>
  <c r="I88"/>
  <c r="D87" i="2"/>
  <c r="F87" s="1"/>
  <c r="I91" i="3"/>
  <c r="I89"/>
  <c r="E87"/>
  <c r="I87" s="1"/>
  <c r="H56" i="2"/>
  <c r="E56"/>
  <c r="I56" s="1"/>
  <c r="E54"/>
  <c r="I54" s="1"/>
  <c r="E55"/>
  <c r="I55" s="1"/>
  <c r="D88"/>
  <c r="F88" s="1"/>
  <c r="D89"/>
  <c r="F89" s="1"/>
  <c r="D90"/>
  <c r="F90" s="1"/>
  <c r="E53"/>
  <c r="I53" s="1"/>
  <c r="H53"/>
  <c r="H88" l="1"/>
  <c r="H89"/>
  <c r="H90"/>
  <c r="H87"/>
</calcChain>
</file>

<file path=xl/sharedStrings.xml><?xml version="1.0" encoding="utf-8"?>
<sst xmlns="http://schemas.openxmlformats.org/spreadsheetml/2006/main" count="237" uniqueCount="109">
  <si>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</si>
  <si>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</si>
  <si>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</si>
  <si>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</si>
  <si>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</si>
  <si>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</si>
  <si>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</si>
  <si>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</si>
  <si>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</si>
  <si>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</si>
  <si>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</si>
  <si>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</si>
  <si>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</si>
  <si>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</si>
  <si>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</si>
  <si>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</si>
  <si>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</si>
  <si>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</si>
  <si>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</si>
  <si>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</si>
  <si>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</si>
  <si>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</si>
  <si>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</si>
  <si>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</si>
  <si>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</si>
  <si>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</si>
  <si>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</si>
  <si>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</si>
  <si>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</si>
  <si>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</si>
  <si>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</si>
  <si>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</si>
  <si>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</si>
  <si>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</si>
  <si>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</si>
  <si>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</si>
  <si>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</si>
  <si>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</si>
  <si>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</si>
  <si>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</si>
  <si>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</si>
  <si>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Q = ปริมาณน้ำผ่านอาคาร (ลบ.ม./วินาที)</t>
  </si>
  <si>
    <t>C = สัมประสิทธิ์ปริมาณน้ำเมื่อการไหลเป็นแบบอิสระ</t>
  </si>
  <si>
    <t>L = ความกว้างของช่องประตูระบาย (เมตร)</t>
  </si>
  <si>
    <t>Go = การเปิดบาน (เมตร)</t>
  </si>
  <si>
    <t>H = ระดับน้ำด้านหน้าประตู - ระดับน้ำด้านท้ายประตู (เมตร)</t>
  </si>
  <si>
    <t>g = ความเร่งเนื่องจากแรงโน้มถ่วง (เมตร/วินาที)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</si>
  <si>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</si>
  <si>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</si>
  <si>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</si>
  <si>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</si>
  <si>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</si>
  <si>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</si>
  <si>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</si>
  <si>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</si>
  <si>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</si>
  <si>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</si>
  <si>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</si>
  <si>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</si>
  <si>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</si>
  <si>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</si>
  <si>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</si>
  <si>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</si>
  <si>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</si>
  <si>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</si>
  <si>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</si>
  <si>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</si>
  <si>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</si>
  <si>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</si>
  <si>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</si>
  <si>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</si>
  <si>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</si>
  <si>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</si>
  <si>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</si>
  <si>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</si>
  <si>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</si>
  <si>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</si>
  <si>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</si>
  <si>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</si>
  <si>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</si>
  <si>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</si>
  <si>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</si>
  <si>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</si>
  <si>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โครงการส่งน้ำและบำรุงรักษาแม่ยม</t>
  </si>
  <si>
    <t>อาคารวัดน้ำกลางคลอง</t>
  </si>
  <si>
    <t>ด้านท้ายน้ำ</t>
  </si>
  <si>
    <r>
      <t>C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</si>
  <si>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</si>
  <si>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t>∆H</t>
  </si>
  <si>
    <r>
      <t>H</t>
    </r>
    <r>
      <rPr>
        <sz val="11"/>
        <color indexed="8"/>
        <rFont val="TH SarabunPSK"/>
        <family val="2"/>
      </rPr>
      <t>s</t>
    </r>
  </si>
  <si>
    <t>Cs</t>
  </si>
  <si>
    <t>Hs/Go</t>
  </si>
  <si>
    <t>∆H = ระดับน้ำด้านหน้าประตู - ระดับด้านท้ายประตู (เมตร)</t>
  </si>
  <si>
    <t>Hs = ระดับน้ำด้านท้ายประตู - ระดับธรณีประตู (เมตร)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</si>
  <si>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</si>
  <si>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</si>
  <si>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t>เส้นผ่านศูนย์กลางท่อ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</si>
  <si>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</si>
  <si>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ประตูระบายน้ำบานโค้ง (Redial  gate)</t>
    </r>
  </si>
  <si>
    <t>เมือง</t>
  </si>
  <si>
    <t xml:space="preserve">ปตร.กลางคลอง ซอย 26  </t>
  </si>
  <si>
    <t>53 + 632</t>
  </si>
  <si>
    <t>N 18º07'57.0''</t>
  </si>
  <si>
    <t>E 100º10'46.4''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</si>
  <si>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ประตูระบายน้ำบานโค้ง (Redial or Tainter gate)</t>
    </r>
  </si>
  <si>
    <t>ปตร.กลางคลองซอย 26</t>
  </si>
  <si>
    <t>N  18º   07'   57.0''</t>
  </si>
  <si>
    <t>E 100º   10'   46.4''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</si>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</sst>
</file>

<file path=xl/styles.xml><?xml version="1.0" encoding="utf-8"?>
<styleSheet xmlns="http://schemas.openxmlformats.org/spreadsheetml/2006/main">
  <numFmts count="3">
    <numFmt numFmtId="187" formatCode="0."/>
    <numFmt numFmtId="188" formatCode="0.0000"/>
    <numFmt numFmtId="189" formatCode="0.000"/>
  </numFmts>
  <fonts count="2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1" fillId="0" borderId="0" xfId="0" applyNumberFormat="1" applyFont="1" applyFill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189" fontId="5" fillId="0" borderId="2" xfId="0" applyNumberFormat="1" applyFont="1" applyBorder="1" applyAlignment="1">
      <alignment horizontal="center" vertical="top"/>
    </xf>
    <xf numFmtId="0" fontId="13" fillId="0" borderId="0" xfId="0" applyFont="1"/>
    <xf numFmtId="189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9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 vertical="center"/>
    </xf>
    <xf numFmtId="189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8" fontId="1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189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7" fillId="0" borderId="0" xfId="0" applyNumberFormat="1" applyFont="1" applyBorder="1" applyAlignment="1">
      <alignment horizontal="center" vertical="center"/>
    </xf>
    <xf numFmtId="15" fontId="16" fillId="0" borderId="0" xfId="0" applyNumberFormat="1" applyFont="1" applyBorder="1" applyAlignment="1">
      <alignment horizontal="center" vertical="center"/>
    </xf>
    <xf numFmtId="189" fontId="1" fillId="8" borderId="5" xfId="0" applyNumberFormat="1" applyFont="1" applyFill="1" applyBorder="1" applyAlignment="1">
      <alignment horizontal="center" vertical="center"/>
    </xf>
    <xf numFmtId="189" fontId="1" fillId="0" borderId="5" xfId="0" applyNumberFormat="1" applyFont="1" applyBorder="1" applyAlignment="1">
      <alignment horizontal="center" vertical="top"/>
    </xf>
    <xf numFmtId="188" fontId="1" fillId="8" borderId="5" xfId="0" applyNumberFormat="1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189" fontId="1" fillId="9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9" fontId="1" fillId="8" borderId="2" xfId="0" applyNumberFormat="1" applyFont="1" applyFill="1" applyBorder="1" applyAlignment="1">
      <alignment horizontal="center" vertical="center"/>
    </xf>
    <xf numFmtId="188" fontId="1" fillId="8" borderId="2" xfId="0" applyNumberFormat="1" applyFont="1" applyFill="1" applyBorder="1" applyAlignment="1">
      <alignment horizontal="center" vertical="center"/>
    </xf>
    <xf numFmtId="2" fontId="1" fillId="8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/>
    <xf numFmtId="15" fontId="16" fillId="0" borderId="7" xfId="0" applyNumberFormat="1" applyFont="1" applyBorder="1" applyAlignment="1">
      <alignment horizontal="center" vertical="center"/>
    </xf>
    <xf numFmtId="189" fontId="17" fillId="0" borderId="7" xfId="0" applyNumberFormat="1" applyFont="1" applyBorder="1" applyAlignment="1">
      <alignment horizontal="center" vertical="center"/>
    </xf>
    <xf numFmtId="189" fontId="17" fillId="0" borderId="8" xfId="0" applyNumberFormat="1" applyFont="1" applyBorder="1" applyAlignment="1">
      <alignment horizontal="center" vertical="center"/>
    </xf>
    <xf numFmtId="2" fontId="17" fillId="0" borderId="7" xfId="0" applyNumberFormat="1" applyFont="1" applyBorder="1" applyAlignment="1">
      <alignment horizontal="center" vertical="center"/>
    </xf>
    <xf numFmtId="189" fontId="11" fillId="0" borderId="5" xfId="0" applyNumberFormat="1" applyFont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189" fontId="1" fillId="7" borderId="1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/>
    </xf>
    <xf numFmtId="189" fontId="1" fillId="7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center"/>
    </xf>
    <xf numFmtId="187" fontId="1" fillId="10" borderId="4" xfId="0" applyNumberFormat="1" applyFont="1" applyFill="1" applyBorder="1" applyAlignment="1">
      <alignment horizontal="center" vertical="center"/>
    </xf>
    <xf numFmtId="2" fontId="1" fillId="10" borderId="2" xfId="0" applyNumberFormat="1" applyFont="1" applyFill="1" applyBorder="1" applyAlignment="1">
      <alignment horizontal="center" vertical="center"/>
    </xf>
    <xf numFmtId="189" fontId="1" fillId="10" borderId="2" xfId="0" applyNumberFormat="1" applyFont="1" applyFill="1" applyBorder="1" applyAlignment="1">
      <alignment horizontal="center" vertical="center"/>
    </xf>
    <xf numFmtId="0" fontId="1" fillId="10" borderId="0" xfId="0" applyFont="1" applyFill="1"/>
    <xf numFmtId="187" fontId="1" fillId="10" borderId="5" xfId="0" applyNumberFormat="1" applyFont="1" applyFill="1" applyBorder="1" applyAlignment="1">
      <alignment horizontal="center" vertical="center"/>
    </xf>
    <xf numFmtId="2" fontId="1" fillId="10" borderId="5" xfId="0" applyNumberFormat="1" applyFont="1" applyFill="1" applyBorder="1" applyAlignment="1">
      <alignment horizontal="center" vertical="center"/>
    </xf>
    <xf numFmtId="189" fontId="1" fillId="10" borderId="5" xfId="0" applyNumberFormat="1" applyFont="1" applyFill="1" applyBorder="1" applyAlignment="1">
      <alignment horizontal="center" vertical="center"/>
    </xf>
    <xf numFmtId="189" fontId="1" fillId="10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center" vertical="top"/>
    </xf>
    <xf numFmtId="187" fontId="1" fillId="0" borderId="14" xfId="0" applyNumberFormat="1" applyFont="1" applyBorder="1" applyAlignment="1">
      <alignment horizontal="center" vertical="top"/>
    </xf>
    <xf numFmtId="187" fontId="1" fillId="0" borderId="14" xfId="0" applyNumberFormat="1" applyFont="1" applyBorder="1" applyAlignment="1">
      <alignment vertical="top"/>
    </xf>
    <xf numFmtId="187" fontId="1" fillId="0" borderId="16" xfId="0" applyNumberFormat="1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0" borderId="17" xfId="0" applyNumberFormat="1" applyFont="1" applyBorder="1" applyAlignment="1">
      <alignment horizontal="center" vertical="top"/>
    </xf>
    <xf numFmtId="189" fontId="1" fillId="4" borderId="17" xfId="0" applyNumberFormat="1" applyFont="1" applyFill="1" applyBorder="1" applyAlignment="1">
      <alignment horizontal="center" vertical="top"/>
    </xf>
    <xf numFmtId="187" fontId="1" fillId="0" borderId="19" xfId="0" applyNumberFormat="1" applyFont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189" fontId="1" fillId="3" borderId="15" xfId="0" applyNumberFormat="1" applyFont="1" applyFill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2" fontId="1" fillId="3" borderId="17" xfId="0" applyNumberFormat="1" applyFont="1" applyFill="1" applyBorder="1" applyAlignment="1">
      <alignment horizontal="center" vertical="top"/>
    </xf>
    <xf numFmtId="188" fontId="1" fillId="3" borderId="17" xfId="0" applyNumberFormat="1" applyFont="1" applyFill="1" applyBorder="1" applyAlignment="1">
      <alignment horizontal="center" vertical="top"/>
    </xf>
    <xf numFmtId="0" fontId="1" fillId="0" borderId="17" xfId="0" applyFont="1" applyBorder="1" applyAlignment="1">
      <alignment vertical="top"/>
    </xf>
    <xf numFmtId="189" fontId="1" fillId="3" borderId="17" xfId="0" applyNumberFormat="1" applyFont="1" applyFill="1" applyBorder="1" applyAlignment="1">
      <alignment horizontal="center" vertical="top"/>
    </xf>
    <xf numFmtId="189" fontId="1" fillId="3" borderId="18" xfId="0" applyNumberFormat="1" applyFont="1" applyFill="1" applyBorder="1" applyAlignment="1">
      <alignment horizontal="center" vertical="top"/>
    </xf>
    <xf numFmtId="187" fontId="1" fillId="0" borderId="12" xfId="0" applyNumberFormat="1" applyFont="1" applyBorder="1" applyAlignment="1">
      <alignment horizontal="center" vertical="top"/>
    </xf>
    <xf numFmtId="2" fontId="1" fillId="3" borderId="0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center"/>
    </xf>
    <xf numFmtId="189" fontId="11" fillId="0" borderId="1" xfId="0" applyNumberFormat="1" applyFont="1" applyBorder="1" applyAlignment="1">
      <alignment horizontal="center" vertical="center"/>
    </xf>
    <xf numFmtId="189" fontId="1" fillId="3" borderId="0" xfId="0" applyNumberFormat="1" applyFont="1" applyFill="1" applyBorder="1" applyAlignment="1">
      <alignment horizontal="center" vertical="top"/>
    </xf>
    <xf numFmtId="189" fontId="1" fillId="3" borderId="13" xfId="0" applyNumberFormat="1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88" fontId="1" fillId="5" borderId="5" xfId="0" applyNumberFormat="1" applyFont="1" applyFill="1" applyBorder="1" applyAlignment="1">
      <alignment horizontal="center" vertical="top"/>
    </xf>
    <xf numFmtId="188" fontId="1" fillId="5" borderId="15" xfId="0" applyNumberFormat="1" applyFont="1" applyFill="1" applyBorder="1" applyAlignment="1">
      <alignment horizontal="center" vertical="top"/>
    </xf>
    <xf numFmtId="188" fontId="1" fillId="5" borderId="17" xfId="0" applyNumberFormat="1" applyFont="1" applyFill="1" applyBorder="1" applyAlignment="1">
      <alignment horizontal="center" vertical="top"/>
    </xf>
    <xf numFmtId="188" fontId="1" fillId="5" borderId="18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horizontal="center" vertical="top"/>
    </xf>
    <xf numFmtId="188" fontId="1" fillId="5" borderId="1" xfId="0" applyNumberFormat="1" applyFont="1" applyFill="1" applyBorder="1" applyAlignment="1">
      <alignment horizontal="center" vertical="top"/>
    </xf>
    <xf numFmtId="188" fontId="1" fillId="5" borderId="20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88" fontId="1" fillId="10" borderId="5" xfId="0" applyNumberFormat="1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/>
    </xf>
    <xf numFmtId="188" fontId="1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8" fontId="1" fillId="5" borderId="6" xfId="0" applyNumberFormat="1" applyFont="1" applyFill="1" applyBorder="1" applyAlignment="1">
      <alignment horizontal="center" vertical="center"/>
    </xf>
    <xf numFmtId="188" fontId="1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88" fontId="1" fillId="1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ปตร.กลางคลองซอย 26 กม. 53+632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19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09"/>
          <c:y val="0.2063345981473770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0.11579276215674354"/>
                  <c:y val="0.46166369719524264"/>
                </c:manualLayout>
              </c:layout>
              <c:numFmt formatCode="#,##0.0000" sourceLinked="0"/>
              <c:spPr>
                <a:solidFill>
                  <a:schemeClr val="bg1"/>
                </a:solidFill>
                <a:ln w="9525">
                  <a:solidFill>
                    <a:schemeClr val="tx1">
                      <a:lumMod val="95000"/>
                      <a:lumOff val="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กม.19+836 free flow'!$H$53:$H$57</c:f>
              <c:numCache>
                <c:formatCode>0.000</c:formatCode>
                <c:ptCount val="5"/>
                <c:pt idx="0">
                  <c:v>2.1571428571428575</c:v>
                </c:pt>
                <c:pt idx="1">
                  <c:v>1.3090909090909089</c:v>
                </c:pt>
                <c:pt idx="2">
                  <c:v>0.7400000000000001</c:v>
                </c:pt>
                <c:pt idx="3">
                  <c:v>0.58421052631578951</c:v>
                </c:pt>
              </c:numCache>
            </c:numRef>
          </c:xVal>
          <c:yVal>
            <c:numRef>
              <c:f>'กายภาพ กม.19+836 free flow'!$I$53:$I$57</c:f>
              <c:numCache>
                <c:formatCode>0.000</c:formatCode>
                <c:ptCount val="5"/>
                <c:pt idx="0">
                  <c:v>0.51083565861613867</c:v>
                </c:pt>
                <c:pt idx="1">
                  <c:v>0.31261740976581509</c:v>
                </c:pt>
                <c:pt idx="2">
                  <c:v>0.21973596515487978</c:v>
                </c:pt>
                <c:pt idx="3">
                  <c:v>0.15629547737932709</c:v>
                </c:pt>
              </c:numCache>
            </c:numRef>
          </c:yVal>
        </c:ser>
        <c:axId val="78377728"/>
        <c:axId val="78379648"/>
      </c:scatterChart>
      <c:valAx>
        <c:axId val="78377728"/>
        <c:scaling>
          <c:orientation val="minMax"/>
          <c:max val="2.5"/>
          <c:min val="0.5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379648"/>
        <c:crossesAt val="1.0000000000000005E-2"/>
        <c:crossBetween val="midCat"/>
        <c:majorUnit val="0.5"/>
        <c:minorUnit val="0.1"/>
      </c:valAx>
      <c:valAx>
        <c:axId val="78379648"/>
        <c:scaling>
          <c:orientation val="minMax"/>
          <c:max val="0.60000000000000031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377728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44" l="0.70000000000000062" r="0.70000000000000062" t="0.750000000000004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อาคารอัดน้ำกลางคลอง กม. 19+836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แม่ยม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16143219728718344"/>
          <c:y val="3.6965268538108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3987864335548761"/>
                  <c:y val="-0.2367361005082125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19+836 Submerged flow'!$I$53:$I$60</c:f>
              <c:numCache>
                <c:formatCode>0.000</c:formatCode>
                <c:ptCount val="8"/>
                <c:pt idx="0">
                  <c:v>1.5357142857142858</c:v>
                </c:pt>
                <c:pt idx="1">
                  <c:v>1.0681818181818181</c:v>
                </c:pt>
                <c:pt idx="2">
                  <c:v>0.77</c:v>
                </c:pt>
                <c:pt idx="3">
                  <c:v>0.5921052631578948</c:v>
                </c:pt>
              </c:numCache>
            </c:numRef>
          </c:xVal>
          <c:yVal>
            <c:numRef>
              <c:f>'กายภาพ 19+836 Submerged flow'!$J$53:$J$60</c:f>
              <c:numCache>
                <c:formatCode>0.000</c:formatCode>
                <c:ptCount val="8"/>
                <c:pt idx="0">
                  <c:v>0.61974727558413312</c:v>
                </c:pt>
                <c:pt idx="1">
                  <c:v>0.68222289186487617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</c:ser>
        <c:axId val="89559808"/>
        <c:axId val="89561728"/>
      </c:scatterChart>
      <c:valAx>
        <c:axId val="89559808"/>
        <c:scaling>
          <c:orientation val="minMax"/>
          <c:max val="2"/>
          <c:min val="0.8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18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9561728"/>
        <c:crosses val="autoZero"/>
        <c:crossBetween val="midCat"/>
        <c:majorUnit val="0.1"/>
        <c:minorUnit val="2.0000000000000011E-2"/>
      </c:valAx>
      <c:valAx>
        <c:axId val="89561728"/>
        <c:scaling>
          <c:orientation val="minMax"/>
          <c:max val="2"/>
          <c:min val="0"/>
        </c:scaling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>
            <c:manualLayout>
              <c:xMode val="edge"/>
              <c:yMode val="edge"/>
              <c:x val="7.2766766223187978E-4"/>
              <c:y val="0.4515911998029363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low"/>
        <c:spPr>
          <a:ln>
            <a:noFill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9559808"/>
        <c:crossesAt val="0.1"/>
        <c:crossBetween val="midCat"/>
        <c:majorUnit val="1"/>
        <c:minorUnit val="0.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5.jpe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chart" Target="../charts/chart2.xml"/><Relationship Id="rId1" Type="http://schemas.openxmlformats.org/officeDocument/2006/relationships/image" Target="../media/image10.jpeg"/><Relationship Id="rId4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118629</xdr:rowOff>
    </xdr:from>
    <xdr:to>
      <xdr:col>8</xdr:col>
      <xdr:colOff>626052</xdr:colOff>
      <xdr:row>80</xdr:row>
      <xdr:rowOff>238124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49357</xdr:rowOff>
    </xdr:from>
    <xdr:to>
      <xdr:col>1</xdr:col>
      <xdr:colOff>314325</xdr:colOff>
      <xdr:row>37</xdr:row>
      <xdr:rowOff>219075</xdr:rowOff>
    </xdr:to>
    <xdr:cxnSp macro="">
      <xdr:nvCxnSpPr>
        <xdr:cNvPr id="7" name="ตัวเชื่อมต่อตรง 6"/>
        <xdr:cNvCxnSpPr/>
      </xdr:nvCxnSpPr>
      <xdr:spPr>
        <a:xfrm flipV="1">
          <a:off x="457200" y="9783907"/>
          <a:ext cx="142875" cy="169718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66676</xdr:colOff>
      <xdr:row>26</xdr:row>
      <xdr:rowOff>57150</xdr:rowOff>
    </xdr:from>
    <xdr:to>
      <xdr:col>4</xdr:col>
      <xdr:colOff>459369</xdr:colOff>
      <xdr:row>32</xdr:row>
      <xdr:rowOff>256950</xdr:rowOff>
    </xdr:to>
    <xdr:pic>
      <xdr:nvPicPr>
        <xdr:cNvPr id="10" name="รูปภาพ 9" descr="IMG_25590803_13545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6" y="6848475"/>
          <a:ext cx="3193043" cy="180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495300</xdr:colOff>
      <xdr:row>26</xdr:row>
      <xdr:rowOff>38100</xdr:rowOff>
    </xdr:from>
    <xdr:to>
      <xdr:col>8</xdr:col>
      <xdr:colOff>709611</xdr:colOff>
      <xdr:row>32</xdr:row>
      <xdr:rowOff>237900</xdr:rowOff>
    </xdr:to>
    <xdr:pic>
      <xdr:nvPicPr>
        <xdr:cNvPr id="11" name="รูปภาพ 10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ve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3295650" y="6829425"/>
          <a:ext cx="3119436" cy="1800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>
              <a:solidFill>
                <a:schemeClr val="accent1"/>
              </a:solidFill>
            </a14:hiddenFill>
          </a:ext>
          <a:ext uri="{91240B29-F687-4F45-9708-019B960494DF}">
            <a14:hiddenLine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ve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ne="http://schemas.microsoft.com/office/word/2006/wordml" xmlns="" xmlns:a14="http://schemas.microsoft.com/office/drawing/2010/main" xmlns:pic="http://schemas.openxmlformats.org/drawingml/2006/picture" xmlns:lc="http://schemas.openxmlformats.org/drawingml/2006/lockedCanvas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14</xdr:row>
      <xdr:rowOff>238125</xdr:rowOff>
    </xdr:from>
    <xdr:to>
      <xdr:col>2</xdr:col>
      <xdr:colOff>428625</xdr:colOff>
      <xdr:row>15</xdr:row>
      <xdr:rowOff>152400</xdr:rowOff>
    </xdr:to>
    <xdr:cxnSp macro="">
      <xdr:nvCxnSpPr>
        <xdr:cNvPr id="3" name="ตัวเชื่อมต่อตรง 2"/>
        <xdr:cNvCxnSpPr/>
      </xdr:nvCxnSpPr>
      <xdr:spPr>
        <a:xfrm flipV="1">
          <a:off x="1657350" y="2714625"/>
          <a:ext cx="142875" cy="15240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11907</xdr:rowOff>
    </xdr:from>
    <xdr:to>
      <xdr:col>9</xdr:col>
      <xdr:colOff>466725</xdr:colOff>
      <xdr:row>80</xdr:row>
      <xdr:rowOff>180977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295275</xdr:colOff>
      <xdr:row>36</xdr:row>
      <xdr:rowOff>180975</xdr:rowOff>
    </xdr:to>
    <xdr:cxnSp macro="">
      <xdr:nvCxnSpPr>
        <xdr:cNvPr id="5" name="ตัวเชื่อมต่อตรง 4"/>
        <xdr:cNvCxnSpPr/>
      </xdr:nvCxnSpPr>
      <xdr:spPr>
        <a:xfrm flipV="1">
          <a:off x="838200" y="65151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304800</xdr:rowOff>
    </xdr:from>
    <xdr:to>
      <xdr:col>1</xdr:col>
      <xdr:colOff>304800</xdr:colOff>
      <xdr:row>37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847725" y="6696075"/>
          <a:ext cx="142875" cy="1714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10</xdr:row>
      <xdr:rowOff>247650</xdr:rowOff>
    </xdr:from>
    <xdr:to>
      <xdr:col>5</xdr:col>
      <xdr:colOff>209550</xdr:colOff>
      <xdr:row>11</xdr:row>
      <xdr:rowOff>161925</xdr:rowOff>
    </xdr:to>
    <xdr:cxnSp macro="">
      <xdr:nvCxnSpPr>
        <xdr:cNvPr id="8" name="ตัวเชื่อมต่อตรง 7"/>
        <xdr:cNvCxnSpPr/>
      </xdr:nvCxnSpPr>
      <xdr:spPr>
        <a:xfrm flipV="1">
          <a:off x="3495675" y="1990725"/>
          <a:ext cx="14287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79381</xdr:colOff>
      <xdr:row>25</xdr:row>
      <xdr:rowOff>0</xdr:rowOff>
    </xdr:from>
    <xdr:to>
      <xdr:col>5</xdr:col>
      <xdr:colOff>65674</xdr:colOff>
      <xdr:row>31</xdr:row>
      <xdr:rowOff>180750</xdr:rowOff>
    </xdr:to>
    <xdr:pic>
      <xdr:nvPicPr>
        <xdr:cNvPr id="10" name="รูปภาพ 9" descr="IMG_25590803_135448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381" y="6596063"/>
          <a:ext cx="3193043" cy="180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103188</xdr:colOff>
      <xdr:row>24</xdr:row>
      <xdr:rowOff>269874</xdr:rowOff>
    </xdr:from>
    <xdr:to>
      <xdr:col>9</xdr:col>
      <xdr:colOff>484187</xdr:colOff>
      <xdr:row>31</xdr:row>
      <xdr:rowOff>180749</xdr:rowOff>
    </xdr:to>
    <xdr:pic>
      <xdr:nvPicPr>
        <xdr:cNvPr id="11" name="รูปภาพ 10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09938" y="6596062"/>
          <a:ext cx="3135312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oleObject" Target="../embeddings/oleObject4.bin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52" t="s">
        <v>0</v>
      </c>
      <c r="C1" s="152"/>
      <c r="D1" s="152"/>
      <c r="E1" s="152"/>
      <c r="F1" s="152"/>
      <c r="G1" s="152"/>
      <c r="H1" s="152"/>
      <c r="I1" s="152"/>
    </row>
    <row r="2" spans="1:9" ht="22.5" customHeight="1">
      <c r="A2" s="2"/>
      <c r="B2" s="153" t="s">
        <v>1</v>
      </c>
      <c r="C2" s="153"/>
      <c r="D2" s="153"/>
      <c r="E2" s="153"/>
      <c r="F2" s="153"/>
      <c r="G2" s="153"/>
      <c r="H2" s="153"/>
      <c r="I2" s="153"/>
    </row>
    <row r="3" spans="1:9" ht="21" customHeight="1">
      <c r="A3" s="2"/>
      <c r="B3" s="154" t="s">
        <v>30</v>
      </c>
      <c r="C3" s="154"/>
      <c r="D3" s="154"/>
      <c r="E3" s="154"/>
      <c r="F3" s="154"/>
      <c r="G3" s="154"/>
      <c r="H3" s="154"/>
      <c r="I3" s="154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57"/>
      <c r="E5" s="157"/>
      <c r="F5" s="157"/>
      <c r="G5" s="157"/>
      <c r="H5" s="157"/>
      <c r="I5" s="157"/>
    </row>
    <row r="6" spans="1:9" ht="21.2" customHeight="1">
      <c r="A6" s="2"/>
      <c r="B6" s="4" t="s">
        <v>3</v>
      </c>
      <c r="C6" s="2"/>
      <c r="D6" s="2"/>
      <c r="E6" s="157"/>
      <c r="F6" s="157"/>
      <c r="G6" s="157"/>
      <c r="H6" s="157"/>
      <c r="I6" s="157"/>
    </row>
    <row r="7" spans="1:9" ht="21.2" customHeight="1">
      <c r="A7" s="2"/>
      <c r="B7" s="4" t="s">
        <v>4</v>
      </c>
      <c r="C7" s="2"/>
      <c r="D7" s="155" t="s">
        <v>66</v>
      </c>
      <c r="E7" s="155"/>
      <c r="F7" s="155"/>
      <c r="G7" s="155"/>
      <c r="H7" s="155"/>
      <c r="I7" s="155"/>
    </row>
    <row r="8" spans="1:9" ht="21.2" customHeight="1">
      <c r="A8" s="2"/>
      <c r="B8" s="4" t="s">
        <v>5</v>
      </c>
      <c r="C8" s="2"/>
      <c r="D8" s="157" t="s">
        <v>67</v>
      </c>
      <c r="E8" s="157"/>
      <c r="F8" s="157"/>
      <c r="G8" s="157"/>
      <c r="H8" s="157"/>
      <c r="I8" s="157"/>
    </row>
    <row r="9" spans="1:9" ht="21.2" customHeight="1">
      <c r="A9" s="2"/>
      <c r="B9" s="4" t="s">
        <v>6</v>
      </c>
      <c r="C9" s="2"/>
      <c r="D9" s="158" t="s">
        <v>68</v>
      </c>
      <c r="E9" s="158"/>
      <c r="F9" s="158"/>
      <c r="G9" s="158"/>
      <c r="H9" s="158"/>
      <c r="I9" s="158"/>
    </row>
    <row r="10" spans="1:9" ht="21.2" customHeight="1">
      <c r="A10" s="2"/>
      <c r="B10" s="4" t="s">
        <v>8</v>
      </c>
      <c r="C10" s="2"/>
      <c r="D10" s="7" t="s">
        <v>70</v>
      </c>
      <c r="E10" s="7"/>
      <c r="F10" s="10"/>
      <c r="G10" s="6" t="s">
        <v>9</v>
      </c>
      <c r="H10" s="1" t="s">
        <v>69</v>
      </c>
      <c r="I10" s="7"/>
    </row>
    <row r="11" spans="1:9" ht="21.2" customHeight="1">
      <c r="A11" s="2"/>
      <c r="B11" s="4" t="s">
        <v>10</v>
      </c>
      <c r="C11" s="2"/>
      <c r="D11" s="155" t="s">
        <v>71</v>
      </c>
      <c r="E11" s="155"/>
      <c r="F11" s="155" t="s">
        <v>72</v>
      </c>
      <c r="G11" s="155"/>
      <c r="H11" s="10"/>
      <c r="I11" s="10"/>
    </row>
    <row r="12" spans="1:9" ht="21.2" customHeight="1">
      <c r="A12" s="2"/>
      <c r="B12" s="4" t="s">
        <v>11</v>
      </c>
      <c r="C12" s="2"/>
      <c r="D12" s="2" t="s">
        <v>74</v>
      </c>
      <c r="E12" s="2"/>
      <c r="F12" s="2" t="s">
        <v>73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45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45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76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76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46">
        <v>178.3</v>
      </c>
      <c r="H21" s="18" t="s">
        <v>75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77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78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79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80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56"/>
      <c r="C35" s="156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35:C35"/>
    <mergeCell ref="D5:I5"/>
    <mergeCell ref="E6:I6"/>
    <mergeCell ref="D7:I7"/>
    <mergeCell ref="D8:I8"/>
    <mergeCell ref="D9:I9"/>
    <mergeCell ref="B1:I1"/>
    <mergeCell ref="B2:I2"/>
    <mergeCell ref="B3:I3"/>
    <mergeCell ref="D11:E11"/>
    <mergeCell ref="F11:G11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3"/>
  <sheetViews>
    <sheetView tabSelected="1" topLeftCell="A46" zoomScaleNormal="100" zoomScalePageLayoutView="110" workbookViewId="0">
      <selection activeCell="C62" sqref="C62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52" t="s">
        <v>0</v>
      </c>
      <c r="C1" s="152"/>
      <c r="D1" s="152"/>
      <c r="E1" s="152"/>
      <c r="F1" s="152"/>
      <c r="G1" s="152"/>
      <c r="H1" s="152"/>
      <c r="I1" s="152"/>
    </row>
    <row r="2" spans="1:9" ht="22.5" customHeight="1">
      <c r="A2" s="2"/>
      <c r="B2" s="153" t="s">
        <v>1</v>
      </c>
      <c r="C2" s="153"/>
      <c r="D2" s="153"/>
      <c r="E2" s="153"/>
      <c r="F2" s="153"/>
      <c r="G2" s="153"/>
      <c r="H2" s="153"/>
      <c r="I2" s="153"/>
    </row>
    <row r="3" spans="1:9" ht="21" customHeight="1">
      <c r="A3" s="2"/>
      <c r="B3" s="154" t="s">
        <v>30</v>
      </c>
      <c r="C3" s="154"/>
      <c r="D3" s="154"/>
      <c r="E3" s="154"/>
      <c r="F3" s="154"/>
      <c r="G3" s="154"/>
      <c r="H3" s="154"/>
      <c r="I3" s="154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31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100</v>
      </c>
      <c r="E7" s="5"/>
      <c r="F7" s="5"/>
      <c r="G7" s="5"/>
      <c r="H7" s="6" t="s">
        <v>32</v>
      </c>
      <c r="I7" s="7"/>
    </row>
    <row r="8" spans="1:9" ht="21.2" customHeight="1">
      <c r="A8" s="2"/>
      <c r="B8" s="4" t="s">
        <v>5</v>
      </c>
      <c r="C8" s="2"/>
      <c r="D8" s="5" t="s">
        <v>83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109" t="s">
        <v>101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99</v>
      </c>
      <c r="E10" s="7"/>
      <c r="F10" s="10"/>
      <c r="G10" s="10"/>
      <c r="H10" s="6" t="s">
        <v>9</v>
      </c>
      <c r="I10" s="7" t="s">
        <v>69</v>
      </c>
    </row>
    <row r="11" spans="1:9" ht="21.2" customHeight="1">
      <c r="A11" s="2"/>
      <c r="B11" s="4" t="s">
        <v>10</v>
      </c>
      <c r="C11" s="2"/>
      <c r="D11" s="155" t="s">
        <v>102</v>
      </c>
      <c r="E11" s="155"/>
      <c r="F11" s="155" t="s">
        <v>103</v>
      </c>
      <c r="G11" s="155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33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84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3">
        <v>1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4" t="s">
        <v>19</v>
      </c>
      <c r="F17" s="21"/>
      <c r="G17" s="25">
        <v>6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4" t="s">
        <v>21</v>
      </c>
      <c r="F18" s="26"/>
      <c r="G18" s="27">
        <v>3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22" t="s">
        <v>34</v>
      </c>
      <c r="H19" s="2" t="s">
        <v>35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22" t="s">
        <v>34</v>
      </c>
      <c r="H20" s="2" t="s">
        <v>35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28">
        <v>0</v>
      </c>
      <c r="H21" s="2" t="s">
        <v>36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22" t="s">
        <v>34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3" t="s">
        <v>34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37</v>
      </c>
      <c r="C25" s="2"/>
      <c r="D25" s="2"/>
      <c r="E25" s="2"/>
      <c r="F25" s="2"/>
      <c r="G25" s="2"/>
      <c r="H25" s="2"/>
      <c r="I25" s="2"/>
    </row>
    <row r="26" spans="1:9" ht="21.2" customHeight="1">
      <c r="A26" s="156"/>
      <c r="B26" s="156"/>
      <c r="C26" s="156"/>
      <c r="D26" s="156"/>
      <c r="E26" s="156"/>
      <c r="F26" s="156"/>
      <c r="G26" s="156"/>
      <c r="H26" s="156"/>
      <c r="I26" s="156"/>
    </row>
    <row r="27" spans="1:9" ht="21.2" customHeight="1">
      <c r="A27" s="156"/>
      <c r="B27" s="156"/>
      <c r="C27" s="156"/>
      <c r="D27" s="156"/>
      <c r="E27" s="156"/>
      <c r="F27" s="156"/>
      <c r="G27" s="156"/>
      <c r="H27" s="156"/>
      <c r="I27" s="156"/>
    </row>
    <row r="28" spans="1:9" ht="21.2" customHeight="1">
      <c r="A28" s="156"/>
      <c r="B28" s="156"/>
      <c r="C28" s="156"/>
      <c r="D28" s="156"/>
      <c r="E28" s="156"/>
      <c r="F28" s="156"/>
      <c r="G28" s="156"/>
      <c r="H28" s="156"/>
      <c r="I28" s="156"/>
    </row>
    <row r="29" spans="1:9" ht="21.2" customHeight="1">
      <c r="A29" s="156"/>
      <c r="B29" s="156"/>
      <c r="C29" s="156"/>
      <c r="D29" s="156"/>
      <c r="E29" s="156"/>
      <c r="F29" s="156"/>
      <c r="G29" s="156"/>
      <c r="H29" s="156"/>
      <c r="I29" s="156"/>
    </row>
    <row r="30" spans="1:9" ht="21.2" customHeight="1">
      <c r="A30" s="156"/>
      <c r="B30" s="156"/>
      <c r="C30" s="156"/>
      <c r="D30" s="156"/>
      <c r="E30" s="156"/>
      <c r="F30" s="156"/>
      <c r="G30" s="156"/>
      <c r="H30" s="156"/>
      <c r="I30" s="156"/>
    </row>
    <row r="31" spans="1:9" ht="21.2" customHeight="1">
      <c r="A31" s="156"/>
      <c r="B31" s="156"/>
      <c r="C31" s="156"/>
      <c r="D31" s="156"/>
      <c r="E31" s="156"/>
      <c r="F31" s="156"/>
      <c r="G31" s="156"/>
      <c r="H31" s="156"/>
      <c r="I31" s="156"/>
    </row>
    <row r="32" spans="1:9" ht="21.2" customHeight="1">
      <c r="A32" s="156"/>
      <c r="B32" s="156"/>
      <c r="C32" s="156"/>
      <c r="D32" s="156"/>
      <c r="E32" s="156"/>
      <c r="F32" s="156"/>
      <c r="G32" s="156"/>
      <c r="H32" s="156"/>
      <c r="I32" s="156"/>
    </row>
    <row r="33" spans="1:9" ht="21.2" customHeight="1">
      <c r="A33" s="156"/>
      <c r="B33" s="156"/>
      <c r="C33" s="156"/>
      <c r="D33" s="156"/>
      <c r="E33" s="156"/>
      <c r="F33" s="156"/>
      <c r="G33" s="156"/>
      <c r="H33" s="156"/>
      <c r="I33" s="156"/>
    </row>
    <row r="34" spans="1:9" ht="21.2" customHeight="1">
      <c r="A34" s="156"/>
      <c r="B34" s="156"/>
      <c r="C34" s="156"/>
      <c r="D34" s="156"/>
      <c r="E34" s="156"/>
      <c r="F34" s="156"/>
      <c r="G34" s="156"/>
      <c r="H34" s="156"/>
      <c r="I34" s="156"/>
    </row>
    <row r="35" spans="1:9" ht="21.2" customHeight="1">
      <c r="A35" s="156"/>
      <c r="B35" s="156"/>
      <c r="C35" s="156"/>
      <c r="D35" s="156"/>
      <c r="E35" s="156"/>
      <c r="F35" s="156"/>
      <c r="G35" s="156"/>
      <c r="H35" s="156"/>
      <c r="I35" s="156"/>
    </row>
    <row r="36" spans="1:9">
      <c r="A36" s="3">
        <v>2</v>
      </c>
      <c r="B36" s="4" t="s">
        <v>38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2" t="s">
        <v>104</v>
      </c>
      <c r="C37" s="2"/>
      <c r="D37" s="2"/>
      <c r="E37" s="2"/>
      <c r="F37" s="2"/>
      <c r="G37" s="2"/>
      <c r="H37" s="2"/>
      <c r="I37" s="2"/>
    </row>
    <row r="38" spans="1:9" ht="21.75">
      <c r="A38" s="2"/>
      <c r="B38" s="2" t="s">
        <v>29</v>
      </c>
      <c r="C38" s="2"/>
      <c r="D38" s="2"/>
      <c r="E38" s="2"/>
      <c r="F38" s="2"/>
      <c r="G38" s="2"/>
      <c r="H38" s="2"/>
      <c r="I38" s="2"/>
    </row>
    <row r="39" spans="1:9">
      <c r="A39" s="2"/>
      <c r="B39" s="2" t="s">
        <v>39</v>
      </c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 t="s">
        <v>40</v>
      </c>
      <c r="C42" s="2" t="s">
        <v>41</v>
      </c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 t="s">
        <v>42</v>
      </c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 t="s">
        <v>43</v>
      </c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 t="s">
        <v>44</v>
      </c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 t="s">
        <v>45</v>
      </c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 t="s">
        <v>46</v>
      </c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63" t="s">
        <v>47</v>
      </c>
      <c r="B50" s="122" t="s">
        <v>48</v>
      </c>
      <c r="C50" s="122" t="s">
        <v>49</v>
      </c>
      <c r="D50" s="166" t="s">
        <v>50</v>
      </c>
      <c r="E50" s="122"/>
      <c r="F50" s="122" t="s">
        <v>51</v>
      </c>
      <c r="G50" s="166" t="s">
        <v>52</v>
      </c>
      <c r="H50" s="166" t="s">
        <v>53</v>
      </c>
      <c r="I50" s="169" t="s">
        <v>54</v>
      </c>
    </row>
    <row r="51" spans="1:15" ht="19.7" customHeight="1">
      <c r="A51" s="164"/>
      <c r="B51" s="112" t="s">
        <v>55</v>
      </c>
      <c r="C51" s="112" t="s">
        <v>56</v>
      </c>
      <c r="D51" s="167"/>
      <c r="E51" s="111"/>
      <c r="F51" s="112" t="s">
        <v>57</v>
      </c>
      <c r="G51" s="175"/>
      <c r="H51" s="167"/>
      <c r="I51" s="170"/>
    </row>
    <row r="52" spans="1:15" ht="19.7" customHeight="1">
      <c r="A52" s="149"/>
      <c r="B52" s="133" t="s">
        <v>58</v>
      </c>
      <c r="C52" s="133" t="s">
        <v>58</v>
      </c>
      <c r="D52" s="150"/>
      <c r="E52" s="150"/>
      <c r="F52" s="133" t="s">
        <v>59</v>
      </c>
      <c r="G52" s="133" t="s">
        <v>60</v>
      </c>
      <c r="H52" s="150"/>
      <c r="I52" s="151"/>
      <c r="L52" s="1" t="s">
        <v>81</v>
      </c>
      <c r="M52" s="1" t="s">
        <v>82</v>
      </c>
      <c r="N52" s="94" t="s">
        <v>51</v>
      </c>
      <c r="O52" s="94" t="s">
        <v>52</v>
      </c>
    </row>
    <row r="53" spans="1:15">
      <c r="A53" s="142">
        <v>1</v>
      </c>
      <c r="B53" s="191">
        <f>$G$21+L53</f>
        <v>1.51</v>
      </c>
      <c r="C53" s="143">
        <f>$G$21</f>
        <v>0</v>
      </c>
      <c r="D53" s="143">
        <f>$B53-$C53</f>
        <v>1.51</v>
      </c>
      <c r="E53" s="144">
        <f>SQRT(2*9.81*D53)</f>
        <v>5.4429954988039446</v>
      </c>
      <c r="F53" s="145">
        <v>0.7</v>
      </c>
      <c r="G53" s="146">
        <v>11.678000000000001</v>
      </c>
      <c r="H53" s="147">
        <f>D53/F53</f>
        <v>2.1571428571428575</v>
      </c>
      <c r="I53" s="148">
        <f>G53/(($G$16*$G$17)*F53*E53)</f>
        <v>0.51083565861613867</v>
      </c>
      <c r="K53" s="100">
        <v>240955</v>
      </c>
      <c r="L53" s="101">
        <v>1.51</v>
      </c>
      <c r="M53" s="101">
        <v>1.075</v>
      </c>
      <c r="N53" s="103">
        <v>0.7</v>
      </c>
      <c r="O53" s="101">
        <v>11.678000000000001</v>
      </c>
    </row>
    <row r="54" spans="1:15">
      <c r="A54" s="124">
        <v>2</v>
      </c>
      <c r="B54" s="192">
        <f t="shared" ref="B54:B56" si="0">$G$21+L54</f>
        <v>1.44</v>
      </c>
      <c r="C54" s="30">
        <f t="shared" ref="C54:C56" si="1">$G$21</f>
        <v>0</v>
      </c>
      <c r="D54" s="30">
        <f t="shared" ref="D54:D56" si="2">$B54-$C54</f>
        <v>1.44</v>
      </c>
      <c r="E54" s="33">
        <f t="shared" ref="E54:E56" si="3">SQRT(2*9.81*D54)</f>
        <v>5.3153363016840238</v>
      </c>
      <c r="F54" s="113">
        <v>1.1000000000000001</v>
      </c>
      <c r="G54" s="104">
        <v>10.967000000000001</v>
      </c>
      <c r="H54" s="32">
        <f t="shared" ref="H54:H56" si="4">D54/F54</f>
        <v>1.3090909090909089</v>
      </c>
      <c r="I54" s="134">
        <f>G54/(($G$16*$G$17)*F54*E54)</f>
        <v>0.31261740976581509</v>
      </c>
      <c r="K54" s="100">
        <v>240955</v>
      </c>
      <c r="L54" s="101">
        <v>1.44</v>
      </c>
      <c r="M54" s="101">
        <v>1.175</v>
      </c>
      <c r="N54" s="103">
        <v>1.1000000000000001</v>
      </c>
      <c r="O54" s="101">
        <v>10.967000000000001</v>
      </c>
    </row>
    <row r="55" spans="1:15">
      <c r="A55" s="124">
        <v>3</v>
      </c>
      <c r="B55" s="192">
        <f t="shared" si="0"/>
        <v>1.1100000000000001</v>
      </c>
      <c r="C55" s="30">
        <f t="shared" si="1"/>
        <v>0</v>
      </c>
      <c r="D55" s="30">
        <f t="shared" si="2"/>
        <v>1.1100000000000001</v>
      </c>
      <c r="E55" s="33">
        <f t="shared" si="3"/>
        <v>4.6667119045426411</v>
      </c>
      <c r="F55" s="113">
        <v>1.5</v>
      </c>
      <c r="G55" s="104">
        <v>9.2289999999999992</v>
      </c>
      <c r="H55" s="32">
        <f t="shared" si="4"/>
        <v>0.7400000000000001</v>
      </c>
      <c r="I55" s="134">
        <f>G55/(($G$16*$G$17)*F55*E55)</f>
        <v>0.21973596515487978</v>
      </c>
      <c r="K55" s="100">
        <v>240955</v>
      </c>
      <c r="L55" s="101">
        <v>1.1100000000000001</v>
      </c>
      <c r="M55" s="101">
        <v>1.155</v>
      </c>
      <c r="N55" s="103">
        <v>1.5</v>
      </c>
      <c r="O55" s="101">
        <v>9.2289999999999992</v>
      </c>
    </row>
    <row r="56" spans="1:15">
      <c r="A56" s="124">
        <v>4</v>
      </c>
      <c r="B56" s="192">
        <f t="shared" si="0"/>
        <v>1.1100000000000001</v>
      </c>
      <c r="C56" s="30">
        <f t="shared" si="1"/>
        <v>0</v>
      </c>
      <c r="D56" s="30">
        <f t="shared" si="2"/>
        <v>1.1100000000000001</v>
      </c>
      <c r="E56" s="33">
        <f t="shared" si="3"/>
        <v>4.6667119045426411</v>
      </c>
      <c r="F56" s="113">
        <v>1.9</v>
      </c>
      <c r="G56" s="104">
        <v>8.3149999999999995</v>
      </c>
      <c r="H56" s="32">
        <f t="shared" si="4"/>
        <v>0.58421052631578951</v>
      </c>
      <c r="I56" s="134">
        <f>G56/(($G$16*$G$17)*F56*E56)</f>
        <v>0.15629547737932709</v>
      </c>
      <c r="K56" s="100">
        <v>240955</v>
      </c>
      <c r="L56" s="101">
        <v>1.1100000000000001</v>
      </c>
      <c r="M56" s="101">
        <v>1.125</v>
      </c>
      <c r="N56" s="103">
        <v>1.9</v>
      </c>
      <c r="O56" s="101">
        <v>8.3149999999999995</v>
      </c>
    </row>
    <row r="57" spans="1:15">
      <c r="A57" s="124"/>
      <c r="B57" s="102"/>
      <c r="C57" s="30"/>
      <c r="D57" s="30"/>
      <c r="E57" s="33"/>
      <c r="F57" s="36"/>
      <c r="G57" s="104"/>
      <c r="H57" s="32"/>
      <c r="I57" s="134"/>
      <c r="K57" s="100"/>
      <c r="L57" s="101"/>
      <c r="M57" s="101"/>
      <c r="N57" s="103"/>
      <c r="O57" s="101"/>
    </row>
    <row r="58" spans="1:15">
      <c r="A58" s="135"/>
      <c r="B58" s="35"/>
      <c r="C58" s="30"/>
      <c r="D58" s="30"/>
      <c r="E58" s="33"/>
      <c r="F58" s="35"/>
      <c r="G58" s="82"/>
      <c r="H58" s="32"/>
      <c r="I58" s="134"/>
    </row>
    <row r="59" spans="1:15">
      <c r="A59" s="135"/>
      <c r="B59" s="35"/>
      <c r="C59" s="30"/>
      <c r="D59" s="30"/>
      <c r="E59" s="33"/>
      <c r="F59" s="35"/>
      <c r="G59" s="35"/>
      <c r="H59" s="32"/>
      <c r="I59" s="134"/>
    </row>
    <row r="60" spans="1:15">
      <c r="A60" s="135"/>
      <c r="B60" s="35"/>
      <c r="C60" s="30"/>
      <c r="D60" s="30"/>
      <c r="E60" s="33"/>
      <c r="F60" s="35"/>
      <c r="G60" s="35"/>
      <c r="H60" s="32"/>
      <c r="I60" s="134"/>
    </row>
    <row r="61" spans="1:15">
      <c r="A61" s="135"/>
      <c r="B61" s="35"/>
      <c r="C61" s="30"/>
      <c r="D61" s="30"/>
      <c r="E61" s="33"/>
      <c r="F61" s="35"/>
      <c r="G61" s="35"/>
      <c r="H61" s="32"/>
      <c r="I61" s="134"/>
    </row>
    <row r="62" spans="1:15">
      <c r="A62" s="135"/>
      <c r="B62" s="35"/>
      <c r="C62" s="30"/>
      <c r="D62" s="30"/>
      <c r="E62" s="33"/>
      <c r="F62" s="35"/>
      <c r="G62" s="35"/>
      <c r="H62" s="32"/>
      <c r="I62" s="134"/>
    </row>
    <row r="63" spans="1:15">
      <c r="A63" s="135"/>
      <c r="B63" s="35"/>
      <c r="C63" s="30"/>
      <c r="D63" s="30"/>
      <c r="E63" s="33"/>
      <c r="F63" s="35"/>
      <c r="G63" s="35"/>
      <c r="H63" s="32"/>
      <c r="I63" s="134"/>
    </row>
    <row r="64" spans="1:15">
      <c r="A64" s="135"/>
      <c r="B64" s="35"/>
      <c r="C64" s="30"/>
      <c r="D64" s="30"/>
      <c r="E64" s="33"/>
      <c r="F64" s="35"/>
      <c r="G64" s="35"/>
      <c r="H64" s="32"/>
      <c r="I64" s="134"/>
    </row>
    <row r="65" spans="1:9">
      <c r="A65" s="135"/>
      <c r="B65" s="35"/>
      <c r="C65" s="30"/>
      <c r="D65" s="30"/>
      <c r="E65" s="33"/>
      <c r="F65" s="35"/>
      <c r="G65" s="35"/>
      <c r="H65" s="32"/>
      <c r="I65" s="134"/>
    </row>
    <row r="66" spans="1:9">
      <c r="A66" s="135"/>
      <c r="B66" s="35"/>
      <c r="C66" s="30"/>
      <c r="D66" s="30"/>
      <c r="E66" s="33"/>
      <c r="F66" s="35"/>
      <c r="G66" s="35"/>
      <c r="H66" s="32"/>
      <c r="I66" s="134"/>
    </row>
    <row r="67" spans="1:9">
      <c r="A67" s="136"/>
      <c r="B67" s="127"/>
      <c r="C67" s="137"/>
      <c r="D67" s="137"/>
      <c r="E67" s="138"/>
      <c r="F67" s="139"/>
      <c r="G67" s="139"/>
      <c r="H67" s="140"/>
      <c r="I67" s="141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56"/>
      <c r="B70" s="156"/>
      <c r="C70" s="156"/>
      <c r="D70" s="156"/>
      <c r="E70" s="156"/>
      <c r="F70" s="156"/>
      <c r="G70" s="156"/>
      <c r="H70" s="156"/>
      <c r="I70" s="156"/>
    </row>
    <row r="71" spans="1:9">
      <c r="A71" s="156"/>
      <c r="B71" s="156"/>
      <c r="C71" s="156"/>
      <c r="D71" s="156"/>
      <c r="E71" s="156"/>
      <c r="F71" s="156"/>
      <c r="G71" s="156"/>
      <c r="H71" s="156"/>
      <c r="I71" s="156"/>
    </row>
    <row r="72" spans="1:9">
      <c r="A72" s="156"/>
      <c r="B72" s="156"/>
      <c r="C72" s="156"/>
      <c r="D72" s="156"/>
      <c r="E72" s="156"/>
      <c r="F72" s="156"/>
      <c r="G72" s="156"/>
      <c r="H72" s="156"/>
      <c r="I72" s="156"/>
    </row>
    <row r="73" spans="1:9">
      <c r="A73" s="156"/>
      <c r="B73" s="156"/>
      <c r="C73" s="156"/>
      <c r="D73" s="156"/>
      <c r="E73" s="156"/>
      <c r="F73" s="156"/>
      <c r="G73" s="156"/>
      <c r="H73" s="156"/>
      <c r="I73" s="156"/>
    </row>
    <row r="74" spans="1:9">
      <c r="A74" s="156"/>
      <c r="B74" s="156"/>
      <c r="C74" s="156"/>
      <c r="D74" s="156"/>
      <c r="E74" s="156"/>
      <c r="F74" s="156"/>
      <c r="G74" s="156"/>
      <c r="H74" s="156"/>
      <c r="I74" s="156"/>
    </row>
    <row r="75" spans="1:9">
      <c r="A75" s="156"/>
      <c r="B75" s="156"/>
      <c r="C75" s="156"/>
      <c r="D75" s="156"/>
      <c r="E75" s="156"/>
      <c r="F75" s="156"/>
      <c r="G75" s="156"/>
      <c r="H75" s="156"/>
      <c r="I75" s="156"/>
    </row>
    <row r="76" spans="1:9">
      <c r="A76" s="156"/>
      <c r="B76" s="156"/>
      <c r="C76" s="156"/>
      <c r="D76" s="156"/>
      <c r="E76" s="156"/>
      <c r="F76" s="156"/>
      <c r="G76" s="156"/>
      <c r="H76" s="156"/>
      <c r="I76" s="156"/>
    </row>
    <row r="77" spans="1:9">
      <c r="A77" s="156"/>
      <c r="B77" s="156"/>
      <c r="C77" s="156"/>
      <c r="D77" s="156"/>
      <c r="E77" s="156"/>
      <c r="F77" s="156"/>
      <c r="G77" s="156"/>
      <c r="H77" s="156"/>
      <c r="I77" s="156"/>
    </row>
    <row r="78" spans="1:9">
      <c r="A78" s="156"/>
      <c r="B78" s="156"/>
      <c r="C78" s="156"/>
      <c r="D78" s="156"/>
      <c r="E78" s="156"/>
      <c r="F78" s="156"/>
      <c r="G78" s="156"/>
      <c r="H78" s="156"/>
      <c r="I78" s="156"/>
    </row>
    <row r="79" spans="1:9">
      <c r="A79" s="156"/>
      <c r="B79" s="156"/>
      <c r="C79" s="156"/>
      <c r="D79" s="156"/>
      <c r="E79" s="156"/>
      <c r="F79" s="156"/>
      <c r="G79" s="156"/>
      <c r="H79" s="156"/>
      <c r="I79" s="156"/>
    </row>
    <row r="80" spans="1:9">
      <c r="A80" s="156"/>
      <c r="B80" s="156"/>
      <c r="C80" s="156"/>
      <c r="D80" s="156"/>
      <c r="E80" s="156"/>
      <c r="F80" s="156"/>
      <c r="G80" s="156"/>
      <c r="H80" s="156"/>
      <c r="I80" s="156"/>
    </row>
    <row r="81" spans="1:9">
      <c r="A81" s="156"/>
      <c r="B81" s="156"/>
      <c r="C81" s="156"/>
      <c r="D81" s="156"/>
      <c r="E81" s="156"/>
      <c r="F81" s="156"/>
      <c r="G81" s="156"/>
      <c r="H81" s="156"/>
      <c r="I81" s="156"/>
    </row>
    <row r="82" spans="1:9">
      <c r="A82" s="3">
        <v>3</v>
      </c>
      <c r="B82" s="4" t="s">
        <v>61</v>
      </c>
      <c r="C82" s="2"/>
      <c r="D82" s="2"/>
      <c r="E82" s="2"/>
      <c r="F82" s="2"/>
      <c r="G82" s="2"/>
      <c r="H82" s="2"/>
      <c r="I82" s="2"/>
    </row>
    <row r="83" spans="1:9" ht="11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>
      <c r="A84" s="163" t="s">
        <v>47</v>
      </c>
      <c r="B84" s="122" t="s">
        <v>48</v>
      </c>
      <c r="C84" s="166" t="s">
        <v>62</v>
      </c>
      <c r="D84" s="166" t="s">
        <v>50</v>
      </c>
      <c r="E84" s="123" t="s">
        <v>51</v>
      </c>
      <c r="F84" s="166" t="s">
        <v>53</v>
      </c>
      <c r="G84" s="166" t="s">
        <v>54</v>
      </c>
      <c r="H84" s="166" t="s">
        <v>63</v>
      </c>
      <c r="I84" s="169"/>
    </row>
    <row r="85" spans="1:9" ht="19.7" customHeight="1">
      <c r="A85" s="164"/>
      <c r="B85" s="112" t="s">
        <v>55</v>
      </c>
      <c r="C85" s="167"/>
      <c r="D85" s="167"/>
      <c r="E85" s="112" t="s">
        <v>57</v>
      </c>
      <c r="F85" s="167"/>
      <c r="G85" s="167"/>
      <c r="H85" s="167"/>
      <c r="I85" s="170"/>
    </row>
    <row r="86" spans="1:9" ht="19.7" customHeight="1">
      <c r="A86" s="165"/>
      <c r="B86" s="132" t="s">
        <v>58</v>
      </c>
      <c r="C86" s="132" t="s">
        <v>58</v>
      </c>
      <c r="D86" s="168"/>
      <c r="E86" s="133" t="s">
        <v>59</v>
      </c>
      <c r="F86" s="168"/>
      <c r="G86" s="168"/>
      <c r="H86" s="171" t="s">
        <v>60</v>
      </c>
      <c r="I86" s="172"/>
    </row>
    <row r="87" spans="1:9" ht="21.2" customHeight="1">
      <c r="A87" s="131">
        <v>1</v>
      </c>
      <c r="B87" s="31">
        <f>B53</f>
        <v>1.51</v>
      </c>
      <c r="C87" s="43">
        <f>$G$21</f>
        <v>0</v>
      </c>
      <c r="D87" s="43">
        <f>B87-C87</f>
        <v>1.51</v>
      </c>
      <c r="E87" s="34">
        <f>F53</f>
        <v>0.7</v>
      </c>
      <c r="F87" s="42">
        <f>D87/E87</f>
        <v>2.1571428571428575</v>
      </c>
      <c r="G87" s="40">
        <f>(0.2163*F87)+0.0408</f>
        <v>0.50739000000000001</v>
      </c>
      <c r="H87" s="173">
        <f>G87*($G$16*$G$17)*E87*(2*9.81*D87)^0.5</f>
        <v>11.599230241780159</v>
      </c>
      <c r="I87" s="174"/>
    </row>
    <row r="88" spans="1:9" ht="21.2" customHeight="1">
      <c r="A88" s="124">
        <v>2</v>
      </c>
      <c r="B88" s="29">
        <f t="shared" ref="B88:B90" si="5">B54</f>
        <v>1.44</v>
      </c>
      <c r="C88" s="38">
        <f>$G$21</f>
        <v>0</v>
      </c>
      <c r="D88" s="38">
        <f>B88-C88</f>
        <v>1.44</v>
      </c>
      <c r="E88" s="31">
        <f>F54</f>
        <v>1.1000000000000001</v>
      </c>
      <c r="F88" s="39">
        <f>D88/E88</f>
        <v>1.3090909090909089</v>
      </c>
      <c r="G88" s="39">
        <f t="shared" ref="G88:G90" si="6">(0.2163*F88)+0.0408</f>
        <v>0.3239563636363636</v>
      </c>
      <c r="H88" s="159">
        <f>G88*($G$16*$G$17)*E88*(2*9.81*D88)^0.5</f>
        <v>11.364784330666232</v>
      </c>
      <c r="I88" s="160"/>
    </row>
    <row r="89" spans="1:9" ht="21.2" customHeight="1">
      <c r="A89" s="124">
        <v>3</v>
      </c>
      <c r="B89" s="29">
        <f t="shared" si="5"/>
        <v>1.1100000000000001</v>
      </c>
      <c r="C89" s="38">
        <f>$G$21</f>
        <v>0</v>
      </c>
      <c r="D89" s="38">
        <f>B89-C89</f>
        <v>1.1100000000000001</v>
      </c>
      <c r="E89" s="29">
        <f>F55</f>
        <v>1.5</v>
      </c>
      <c r="F89" s="39">
        <f>D89/E89</f>
        <v>0.7400000000000001</v>
      </c>
      <c r="G89" s="39">
        <f t="shared" si="6"/>
        <v>0.20086200000000001</v>
      </c>
      <c r="H89" s="159">
        <f>G89*($G$16*$G$17)*E89*(2*9.81*D89)^0.5</f>
        <v>8.4362857791321968</v>
      </c>
      <c r="I89" s="160"/>
    </row>
    <row r="90" spans="1:9" ht="21.2" customHeight="1">
      <c r="A90" s="124">
        <v>4</v>
      </c>
      <c r="B90" s="29">
        <f t="shared" si="5"/>
        <v>1.1100000000000001</v>
      </c>
      <c r="C90" s="38">
        <f>$G$21</f>
        <v>0</v>
      </c>
      <c r="D90" s="38">
        <f>B90-C90</f>
        <v>1.1100000000000001</v>
      </c>
      <c r="E90" s="34">
        <f>F56</f>
        <v>1.9</v>
      </c>
      <c r="F90" s="39">
        <f>D90/E90</f>
        <v>0.58421052631578951</v>
      </c>
      <c r="G90" s="39">
        <f t="shared" si="6"/>
        <v>0.16716473684210528</v>
      </c>
      <c r="H90" s="159">
        <f>G90*($G$16*$G$17)*E90*(2*9.81*D90)^0.5</f>
        <v>8.8932502088250107</v>
      </c>
      <c r="I90" s="160"/>
    </row>
    <row r="91" spans="1:9" ht="21.2" customHeight="1">
      <c r="A91" s="124"/>
      <c r="B91" s="29"/>
      <c r="C91" s="38"/>
      <c r="D91" s="38"/>
      <c r="E91" s="34"/>
      <c r="F91" s="39"/>
      <c r="G91" s="39"/>
      <c r="H91" s="159"/>
      <c r="I91" s="160"/>
    </row>
    <row r="92" spans="1:9" ht="21.2" customHeight="1">
      <c r="A92" s="124"/>
      <c r="B92" s="37"/>
      <c r="C92" s="38"/>
      <c r="D92" s="38"/>
      <c r="E92" s="37"/>
      <c r="F92" s="39"/>
      <c r="G92" s="40"/>
      <c r="H92" s="159"/>
      <c r="I92" s="160"/>
    </row>
    <row r="93" spans="1:9" ht="21.2" customHeight="1">
      <c r="A93" s="124"/>
      <c r="B93" s="35"/>
      <c r="C93" s="38"/>
      <c r="D93" s="38"/>
      <c r="E93" s="35"/>
      <c r="F93" s="39"/>
      <c r="G93" s="39"/>
      <c r="H93" s="159"/>
      <c r="I93" s="160"/>
    </row>
    <row r="94" spans="1:9" ht="21.2" customHeight="1">
      <c r="A94" s="125"/>
      <c r="B94" s="41"/>
      <c r="C94" s="38"/>
      <c r="D94" s="38"/>
      <c r="E94" s="35"/>
      <c r="F94" s="39"/>
      <c r="G94" s="39"/>
      <c r="H94" s="159"/>
      <c r="I94" s="160"/>
    </row>
    <row r="95" spans="1:9" ht="21.2" customHeight="1">
      <c r="A95" s="125"/>
      <c r="B95" s="41"/>
      <c r="C95" s="38"/>
      <c r="D95" s="38"/>
      <c r="E95" s="35"/>
      <c r="F95" s="39"/>
      <c r="G95" s="39"/>
      <c r="H95" s="159"/>
      <c r="I95" s="160"/>
    </row>
    <row r="96" spans="1:9" ht="21.2" customHeight="1">
      <c r="A96" s="125"/>
      <c r="B96" s="41"/>
      <c r="C96" s="38"/>
      <c r="D96" s="38"/>
      <c r="E96" s="35"/>
      <c r="F96" s="39"/>
      <c r="G96" s="39"/>
      <c r="H96" s="159"/>
      <c r="I96" s="160"/>
    </row>
    <row r="97" spans="1:9" ht="21.2" customHeight="1">
      <c r="A97" s="125"/>
      <c r="B97" s="41"/>
      <c r="C97" s="38"/>
      <c r="D97" s="38"/>
      <c r="E97" s="35"/>
      <c r="F97" s="39"/>
      <c r="G97" s="39"/>
      <c r="H97" s="159"/>
      <c r="I97" s="160"/>
    </row>
    <row r="98" spans="1:9" ht="21.2" customHeight="1">
      <c r="A98" s="125"/>
      <c r="B98" s="41"/>
      <c r="C98" s="38"/>
      <c r="D98" s="38"/>
      <c r="E98" s="37"/>
      <c r="F98" s="42"/>
      <c r="G98" s="39"/>
      <c r="H98" s="159"/>
      <c r="I98" s="160"/>
    </row>
    <row r="99" spans="1:9" ht="21.2" customHeight="1">
      <c r="A99" s="125"/>
      <c r="B99" s="41"/>
      <c r="C99" s="38"/>
      <c r="D99" s="38"/>
      <c r="E99" s="35"/>
      <c r="F99" s="39"/>
      <c r="G99" s="39"/>
      <c r="H99" s="159"/>
      <c r="I99" s="160"/>
    </row>
    <row r="100" spans="1:9" ht="21.2" customHeight="1">
      <c r="A100" s="125"/>
      <c r="B100" s="41"/>
      <c r="C100" s="43"/>
      <c r="D100" s="38"/>
      <c r="E100" s="37"/>
      <c r="F100" s="42"/>
      <c r="G100" s="39"/>
      <c r="H100" s="159"/>
      <c r="I100" s="160"/>
    </row>
    <row r="101" spans="1:9" ht="21.2" customHeight="1">
      <c r="A101" s="126"/>
      <c r="B101" s="127"/>
      <c r="C101" s="128"/>
      <c r="D101" s="128"/>
      <c r="E101" s="129"/>
      <c r="F101" s="130"/>
      <c r="G101" s="130"/>
      <c r="H101" s="161"/>
      <c r="I101" s="162"/>
    </row>
    <row r="102" spans="1:9" ht="21.2" customHeight="1">
      <c r="A102" s="44" t="s">
        <v>64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>
      <c r="A103" s="2"/>
      <c r="B103" s="44" t="s">
        <v>65</v>
      </c>
      <c r="C103" s="2"/>
      <c r="D103" s="2"/>
      <c r="E103" s="2"/>
      <c r="F103" s="2"/>
      <c r="G103" s="2"/>
      <c r="H103" s="2"/>
      <c r="I103" s="2"/>
    </row>
  </sheetData>
  <mergeCells count="34"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</mergeCells>
  <printOptions horizontalCentered="1"/>
  <pageMargins left="0.78740157480314965" right="0.39370078740157483" top="0.59055118110236227" bottom="0.59055118110236227" header="0" footer="0"/>
  <pageSetup paperSize="9" orientation="portrait" r:id="rId1"/>
  <rowBreaks count="2" manualBreakCount="2">
    <brk id="35" max="8" man="1"/>
    <brk id="68" max="8" man="1"/>
  </rowBreaks>
  <colBreaks count="1" manualBreakCount="1">
    <brk id="13" max="102" man="1"/>
  </colBreaks>
  <drawing r:id="rId2"/>
  <legacyDrawing r:id="rId3"/>
  <oleObjects>
    <oleObject progId="Equation.3" shapeId="1025" r:id="rId4"/>
    <oleObject progId="Equation.3" shapeId="1026" r:id="rId5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P103"/>
  <sheetViews>
    <sheetView topLeftCell="A61" zoomScale="120" zoomScaleNormal="120" workbookViewId="0">
      <selection activeCell="O96" sqref="O96"/>
    </sheetView>
  </sheetViews>
  <sheetFormatPr defaultRowHeight="21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7" width="8.375" style="1" customWidth="1"/>
    <col min="8" max="8" width="9.25" style="1" bestFit="1" customWidth="1"/>
    <col min="9" max="9" width="7.875" style="1" customWidth="1"/>
    <col min="10" max="10" width="7.375" style="1" customWidth="1"/>
    <col min="11" max="14" width="9" style="1"/>
    <col min="15" max="15" width="10.625" style="1" bestFit="1" customWidth="1"/>
    <col min="16" max="16384" width="9" style="1"/>
  </cols>
  <sheetData>
    <row r="1" spans="1:10" ht="26.25">
      <c r="B1" s="152" t="s">
        <v>0</v>
      </c>
      <c r="C1" s="152"/>
      <c r="D1" s="152"/>
      <c r="E1" s="152"/>
      <c r="F1" s="152"/>
      <c r="G1" s="152"/>
      <c r="H1" s="152"/>
      <c r="I1" s="152"/>
      <c r="J1" s="152"/>
    </row>
    <row r="2" spans="1:10" ht="22.5" customHeight="1">
      <c r="B2" s="187" t="s">
        <v>1</v>
      </c>
      <c r="C2" s="187"/>
      <c r="D2" s="187"/>
      <c r="E2" s="187"/>
      <c r="F2" s="187"/>
      <c r="G2" s="187"/>
      <c r="H2" s="187"/>
      <c r="I2" s="187"/>
      <c r="J2" s="187"/>
    </row>
    <row r="3" spans="1:10" ht="21" customHeight="1">
      <c r="B3" s="188" t="s">
        <v>30</v>
      </c>
      <c r="C3" s="188"/>
      <c r="D3" s="188"/>
      <c r="E3" s="188"/>
      <c r="F3" s="188"/>
      <c r="G3" s="188"/>
      <c r="H3" s="188"/>
      <c r="I3" s="188"/>
      <c r="J3" s="188"/>
    </row>
    <row r="4" spans="1:10" ht="18" customHeight="1"/>
    <row r="5" spans="1:10">
      <c r="A5" s="69">
        <v>1</v>
      </c>
      <c r="B5" s="68" t="s">
        <v>2</v>
      </c>
    </row>
    <row r="6" spans="1:10" ht="21.2" customHeight="1">
      <c r="B6" s="68" t="s">
        <v>31</v>
      </c>
    </row>
    <row r="7" spans="1:10" ht="21.2" customHeight="1">
      <c r="B7" s="68" t="s">
        <v>4</v>
      </c>
      <c r="D7" s="1" t="s">
        <v>105</v>
      </c>
      <c r="G7" s="68" t="s">
        <v>32</v>
      </c>
    </row>
    <row r="8" spans="1:10" ht="21.2" customHeight="1">
      <c r="B8" s="68" t="s">
        <v>5</v>
      </c>
      <c r="D8" s="1" t="s">
        <v>67</v>
      </c>
      <c r="G8" s="68"/>
    </row>
    <row r="9" spans="1:10" ht="21.2" customHeight="1">
      <c r="B9" s="68" t="s">
        <v>6</v>
      </c>
      <c r="D9" s="1" t="s">
        <v>101</v>
      </c>
      <c r="G9" s="68" t="s">
        <v>7</v>
      </c>
    </row>
    <row r="10" spans="1:10" ht="21.2" customHeight="1">
      <c r="B10" s="68" t="s">
        <v>8</v>
      </c>
      <c r="D10" s="99" t="s">
        <v>99</v>
      </c>
      <c r="G10" s="68" t="s">
        <v>9</v>
      </c>
      <c r="H10" s="1" t="s">
        <v>69</v>
      </c>
    </row>
    <row r="11" spans="1:10" ht="21.2" customHeight="1">
      <c r="B11" s="68" t="s">
        <v>97</v>
      </c>
      <c r="D11" s="1" t="s">
        <v>106</v>
      </c>
      <c r="F11" s="1" t="s">
        <v>107</v>
      </c>
    </row>
    <row r="12" spans="1:10" ht="21.2" customHeight="1">
      <c r="B12" s="68" t="s">
        <v>11</v>
      </c>
      <c r="D12" s="1" t="s">
        <v>12</v>
      </c>
      <c r="F12" s="1" t="s">
        <v>13</v>
      </c>
    </row>
    <row r="13" spans="1:10" ht="14.1" customHeight="1">
      <c r="B13" s="68"/>
    </row>
    <row r="14" spans="1:10" ht="21.2" customHeight="1">
      <c r="B14" s="68" t="s">
        <v>33</v>
      </c>
    </row>
    <row r="15" spans="1:10" ht="21.2" customHeight="1">
      <c r="B15" s="68" t="s">
        <v>15</v>
      </c>
      <c r="C15" s="1" t="s">
        <v>84</v>
      </c>
    </row>
    <row r="16" spans="1:10" ht="21.2" customHeight="1">
      <c r="B16" s="68" t="s">
        <v>98</v>
      </c>
      <c r="H16" s="13">
        <v>1</v>
      </c>
      <c r="I16" s="1" t="s">
        <v>17</v>
      </c>
    </row>
    <row r="17" spans="1:10" ht="21.2" customHeight="1">
      <c r="B17" s="68"/>
      <c r="D17" s="1" t="s">
        <v>18</v>
      </c>
      <c r="E17" s="14" t="s">
        <v>96</v>
      </c>
      <c r="G17" s="98"/>
      <c r="H17" s="45">
        <v>6</v>
      </c>
      <c r="I17" s="1" t="s">
        <v>20</v>
      </c>
    </row>
    <row r="18" spans="1:10" ht="21.2" customHeight="1">
      <c r="B18" s="68"/>
      <c r="E18" s="24" t="s">
        <v>21</v>
      </c>
      <c r="G18" s="97"/>
      <c r="H18" s="94">
        <v>3</v>
      </c>
      <c r="I18" s="1" t="s">
        <v>20</v>
      </c>
    </row>
    <row r="19" spans="1:10" ht="21.2" customHeight="1">
      <c r="B19" s="68" t="s">
        <v>22</v>
      </c>
      <c r="H19" s="94" t="s">
        <v>34</v>
      </c>
      <c r="I19" s="1" t="s">
        <v>35</v>
      </c>
    </row>
    <row r="20" spans="1:10" ht="21.2" customHeight="1">
      <c r="B20" s="68" t="s">
        <v>23</v>
      </c>
      <c r="H20" s="94" t="s">
        <v>34</v>
      </c>
      <c r="I20" s="1" t="s">
        <v>35</v>
      </c>
    </row>
    <row r="21" spans="1:10" ht="21.2" customHeight="1">
      <c r="B21" s="96" t="s">
        <v>24</v>
      </c>
      <c r="H21" s="95">
        <v>0</v>
      </c>
      <c r="I21" s="1" t="s">
        <v>36</v>
      </c>
    </row>
    <row r="22" spans="1:10" ht="21.2" customHeight="1">
      <c r="B22" s="68" t="s">
        <v>25</v>
      </c>
      <c r="H22" s="94"/>
      <c r="I22" s="93" t="s">
        <v>26</v>
      </c>
    </row>
    <row r="23" spans="1:10" ht="21.2" customHeight="1">
      <c r="B23" s="68" t="s">
        <v>27</v>
      </c>
      <c r="H23" s="13"/>
      <c r="I23" s="1" t="s">
        <v>20</v>
      </c>
    </row>
    <row r="24" spans="1:10" ht="14.1" customHeight="1">
      <c r="B24" s="68"/>
      <c r="D24" s="15"/>
    </row>
    <row r="25" spans="1:10" ht="21.2" customHeight="1">
      <c r="B25" s="68" t="s">
        <v>37</v>
      </c>
    </row>
    <row r="26" spans="1:10" ht="21.2" customHeight="1">
      <c r="A26" s="189"/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0" ht="21.2" customHeight="1">
      <c r="A27" s="189"/>
      <c r="B27" s="189"/>
      <c r="C27" s="189"/>
      <c r="D27" s="189"/>
      <c r="E27" s="189"/>
      <c r="F27" s="189"/>
      <c r="G27" s="189"/>
      <c r="H27" s="189"/>
      <c r="I27" s="189"/>
      <c r="J27" s="189"/>
    </row>
    <row r="28" spans="1:10" ht="21.2" customHeight="1">
      <c r="A28" s="189"/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10" ht="21.2" customHeight="1">
      <c r="A29" s="189"/>
      <c r="B29" s="189"/>
      <c r="C29" s="189"/>
      <c r="D29" s="189"/>
      <c r="E29" s="189"/>
      <c r="F29" s="189"/>
      <c r="G29" s="189"/>
      <c r="H29" s="189"/>
      <c r="I29" s="189"/>
      <c r="J29" s="189"/>
    </row>
    <row r="30" spans="1:10" ht="21.2" customHeight="1">
      <c r="A30" s="189"/>
      <c r="B30" s="189"/>
      <c r="C30" s="189"/>
      <c r="D30" s="189"/>
      <c r="E30" s="189"/>
      <c r="F30" s="189"/>
      <c r="G30" s="189"/>
      <c r="H30" s="189"/>
      <c r="I30" s="189"/>
      <c r="J30" s="189"/>
    </row>
    <row r="31" spans="1:10" ht="21.2" customHeight="1">
      <c r="A31" s="189"/>
      <c r="B31" s="189"/>
      <c r="C31" s="189"/>
      <c r="D31" s="189"/>
      <c r="E31" s="189"/>
      <c r="F31" s="189"/>
      <c r="G31" s="189"/>
      <c r="H31" s="189"/>
      <c r="I31" s="189"/>
      <c r="J31" s="189"/>
    </row>
    <row r="32" spans="1:10" ht="21.2" customHeight="1">
      <c r="A32" s="189"/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21.2" customHeight="1">
      <c r="A33" s="189"/>
      <c r="B33" s="189"/>
      <c r="C33" s="189"/>
      <c r="D33" s="189"/>
      <c r="E33" s="189"/>
      <c r="F33" s="189"/>
      <c r="G33" s="189"/>
      <c r="H33" s="189"/>
      <c r="I33" s="189"/>
      <c r="J33" s="189"/>
    </row>
    <row r="34" spans="1:10" ht="21.2" customHeight="1">
      <c r="A34" s="189"/>
      <c r="B34" s="189"/>
      <c r="C34" s="189"/>
      <c r="D34" s="189"/>
      <c r="E34" s="189"/>
      <c r="F34" s="189"/>
      <c r="G34" s="189"/>
      <c r="H34" s="189"/>
      <c r="I34" s="189"/>
      <c r="J34" s="189"/>
    </row>
    <row r="35" spans="1:10" ht="29.25" customHeight="1">
      <c r="A35" s="189"/>
      <c r="B35" s="189"/>
      <c r="C35" s="189"/>
      <c r="D35" s="189"/>
      <c r="E35" s="189"/>
      <c r="F35" s="189"/>
      <c r="G35" s="189"/>
      <c r="H35" s="189"/>
      <c r="I35" s="189"/>
      <c r="J35" s="189"/>
    </row>
    <row r="36" spans="1:10">
      <c r="A36" s="69">
        <v>2</v>
      </c>
      <c r="B36" s="68" t="s">
        <v>38</v>
      </c>
    </row>
    <row r="37" spans="1:10" ht="21.75">
      <c r="B37" s="1" t="s">
        <v>108</v>
      </c>
    </row>
    <row r="38" spans="1:10" ht="21.75">
      <c r="B38" s="1" t="s">
        <v>95</v>
      </c>
    </row>
    <row r="39" spans="1:10">
      <c r="B39" s="1" t="s">
        <v>39</v>
      </c>
    </row>
    <row r="40" spans="1:10" ht="14.1" customHeight="1"/>
    <row r="41" spans="1:10" ht="14.1" customHeight="1"/>
    <row r="42" spans="1:10" ht="21.2" customHeight="1">
      <c r="B42" s="1" t="s">
        <v>40</v>
      </c>
      <c r="C42" s="1" t="s">
        <v>41</v>
      </c>
    </row>
    <row r="43" spans="1:10" ht="21.2" customHeight="1">
      <c r="C43" s="1" t="s">
        <v>94</v>
      </c>
    </row>
    <row r="44" spans="1:10" ht="21.2" customHeight="1">
      <c r="C44" s="1" t="s">
        <v>43</v>
      </c>
    </row>
    <row r="45" spans="1:10" ht="21.2" customHeight="1">
      <c r="C45" s="1" t="s">
        <v>93</v>
      </c>
    </row>
    <row r="46" spans="1:10" ht="21.2" customHeight="1">
      <c r="C46" s="1" t="s">
        <v>92</v>
      </c>
    </row>
    <row r="47" spans="1:10" ht="21.2" customHeight="1">
      <c r="C47" s="1" t="s">
        <v>46</v>
      </c>
    </row>
    <row r="48" spans="1:10" ht="21.2" customHeight="1">
      <c r="C48" s="1" t="s">
        <v>44</v>
      </c>
    </row>
    <row r="49" spans="1:16" ht="11.25" customHeight="1" thickBot="1"/>
    <row r="50" spans="1:16" ht="19.7" customHeight="1">
      <c r="A50" s="179" t="s">
        <v>47</v>
      </c>
      <c r="B50" s="67" t="s">
        <v>48</v>
      </c>
      <c r="C50" s="67" t="s">
        <v>48</v>
      </c>
      <c r="D50" s="179" t="s">
        <v>88</v>
      </c>
      <c r="E50" s="67"/>
      <c r="F50" s="179" t="s">
        <v>89</v>
      </c>
      <c r="G50" s="92" t="s">
        <v>51</v>
      </c>
      <c r="H50" s="179" t="s">
        <v>52</v>
      </c>
      <c r="I50" s="179" t="s">
        <v>91</v>
      </c>
      <c r="J50" s="179" t="s">
        <v>90</v>
      </c>
    </row>
    <row r="51" spans="1:16" ht="19.7" customHeight="1">
      <c r="A51" s="180"/>
      <c r="B51" s="65" t="s">
        <v>55</v>
      </c>
      <c r="C51" s="65" t="s">
        <v>85</v>
      </c>
      <c r="D51" s="180"/>
      <c r="E51" s="91"/>
      <c r="F51" s="180"/>
      <c r="G51" s="65" t="s">
        <v>57</v>
      </c>
      <c r="H51" s="190"/>
      <c r="I51" s="180"/>
      <c r="J51" s="180"/>
    </row>
    <row r="52" spans="1:16" ht="19.7" customHeight="1" thickBot="1">
      <c r="A52" s="90"/>
      <c r="B52" s="64" t="s">
        <v>58</v>
      </c>
      <c r="C52" s="63" t="s">
        <v>58</v>
      </c>
      <c r="D52" s="90"/>
      <c r="E52" s="90"/>
      <c r="F52" s="90"/>
      <c r="G52" s="63" t="s">
        <v>59</v>
      </c>
      <c r="H52" s="63" t="s">
        <v>60</v>
      </c>
      <c r="I52" s="91"/>
      <c r="J52" s="90"/>
      <c r="M52" s="1" t="s">
        <v>81</v>
      </c>
      <c r="N52" s="1" t="s">
        <v>82</v>
      </c>
      <c r="O52" s="110" t="s">
        <v>51</v>
      </c>
      <c r="P52" s="110" t="s">
        <v>52</v>
      </c>
    </row>
    <row r="53" spans="1:16">
      <c r="A53" s="62">
        <v>1</v>
      </c>
      <c r="B53" s="57">
        <f t="shared" ref="B53:C56" si="0">+$H$21+M53</f>
        <v>1.51</v>
      </c>
      <c r="C53" s="61">
        <f t="shared" si="0"/>
        <v>1.075</v>
      </c>
      <c r="D53" s="89">
        <f t="shared" ref="D53:D56" si="1">B53-C53</f>
        <v>0.43500000000000005</v>
      </c>
      <c r="E53" s="88">
        <f t="shared" ref="E53:E56" si="2">SQRT(2*9.81*D53)</f>
        <v>2.9214208871711724</v>
      </c>
      <c r="F53" s="88">
        <f t="shared" ref="F53:F56" si="3">C53-$H$21</f>
        <v>1.075</v>
      </c>
      <c r="G53" s="47">
        <v>0.7</v>
      </c>
      <c r="H53" s="48">
        <v>11.678000000000001</v>
      </c>
      <c r="I53" s="87">
        <f t="shared" ref="I53:I56" si="4">F53/G53</f>
        <v>1.5357142857142858</v>
      </c>
      <c r="J53" s="87">
        <f t="shared" ref="J53:J56" si="5">H53/(($H$16*$H$17)*F53*E53)</f>
        <v>0.61974727558413312</v>
      </c>
      <c r="L53" s="100">
        <v>240955</v>
      </c>
      <c r="M53" s="101">
        <v>1.51</v>
      </c>
      <c r="N53" s="101">
        <v>1.075</v>
      </c>
      <c r="O53" s="103">
        <v>0.7</v>
      </c>
      <c r="P53" s="101">
        <v>11.678000000000001</v>
      </c>
    </row>
    <row r="54" spans="1:16">
      <c r="A54" s="59">
        <v>2</v>
      </c>
      <c r="B54" s="60">
        <f t="shared" si="0"/>
        <v>1.44</v>
      </c>
      <c r="C54" s="60">
        <f t="shared" si="0"/>
        <v>1.175</v>
      </c>
      <c r="D54" s="84">
        <f t="shared" si="1"/>
        <v>0.2649999999999999</v>
      </c>
      <c r="E54" s="83">
        <f t="shared" si="2"/>
        <v>2.2801973598791836</v>
      </c>
      <c r="F54" s="83">
        <f t="shared" si="3"/>
        <v>1.175</v>
      </c>
      <c r="G54" s="29">
        <v>1.1000000000000001</v>
      </c>
      <c r="H54" s="86">
        <v>10.967000000000001</v>
      </c>
      <c r="I54" s="81">
        <f t="shared" si="4"/>
        <v>1.0681818181818181</v>
      </c>
      <c r="J54" s="81">
        <f t="shared" si="5"/>
        <v>0.68222289186487617</v>
      </c>
      <c r="L54" s="100">
        <v>240955</v>
      </c>
      <c r="M54" s="101">
        <v>1.44</v>
      </c>
      <c r="N54" s="101">
        <v>1.175</v>
      </c>
      <c r="O54" s="103">
        <v>1.1000000000000001</v>
      </c>
      <c r="P54" s="101">
        <v>10.967000000000001</v>
      </c>
    </row>
    <row r="55" spans="1:16">
      <c r="A55" s="59">
        <v>3</v>
      </c>
      <c r="B55" s="60">
        <f t="shared" si="0"/>
        <v>1.1100000000000001</v>
      </c>
      <c r="C55" s="60">
        <f t="shared" si="0"/>
        <v>1.155</v>
      </c>
      <c r="D55" s="84">
        <f t="shared" si="1"/>
        <v>-4.4999999999999929E-2</v>
      </c>
      <c r="E55" s="83" t="e">
        <f t="shared" si="2"/>
        <v>#NUM!</v>
      </c>
      <c r="F55" s="83">
        <f t="shared" si="3"/>
        <v>1.155</v>
      </c>
      <c r="G55" s="29">
        <v>1.5</v>
      </c>
      <c r="H55" s="86">
        <v>9.2289999999999992</v>
      </c>
      <c r="I55" s="81">
        <f t="shared" si="4"/>
        <v>0.77</v>
      </c>
      <c r="J55" s="81" t="e">
        <f t="shared" si="5"/>
        <v>#NUM!</v>
      </c>
      <c r="L55" s="100">
        <v>240955</v>
      </c>
      <c r="M55" s="101">
        <v>1.1100000000000001</v>
      </c>
      <c r="N55" s="101">
        <v>1.155</v>
      </c>
      <c r="O55" s="103">
        <v>1.5</v>
      </c>
      <c r="P55" s="101">
        <v>9.2289999999999992</v>
      </c>
    </row>
    <row r="56" spans="1:16">
      <c r="A56" s="59">
        <v>4</v>
      </c>
      <c r="B56" s="60">
        <f t="shared" si="0"/>
        <v>1.1100000000000001</v>
      </c>
      <c r="C56" s="60">
        <f t="shared" si="0"/>
        <v>1.125</v>
      </c>
      <c r="D56" s="84">
        <f t="shared" si="1"/>
        <v>-1.4999999999999902E-2</v>
      </c>
      <c r="E56" s="83" t="e">
        <f t="shared" si="2"/>
        <v>#NUM!</v>
      </c>
      <c r="F56" s="83">
        <f t="shared" si="3"/>
        <v>1.125</v>
      </c>
      <c r="G56" s="29">
        <v>1.9</v>
      </c>
      <c r="H56" s="86">
        <v>8.3149999999999995</v>
      </c>
      <c r="I56" s="81">
        <f t="shared" si="4"/>
        <v>0.5921052631578948</v>
      </c>
      <c r="J56" s="81" t="e">
        <f t="shared" si="5"/>
        <v>#NUM!</v>
      </c>
      <c r="L56" s="100">
        <v>240955</v>
      </c>
      <c r="M56" s="101">
        <v>1.1100000000000001</v>
      </c>
      <c r="N56" s="101">
        <v>1.125</v>
      </c>
      <c r="O56" s="103">
        <v>1.9</v>
      </c>
      <c r="P56" s="101">
        <v>8.3149999999999995</v>
      </c>
    </row>
    <row r="57" spans="1:16">
      <c r="A57" s="59"/>
      <c r="B57" s="60"/>
      <c r="C57" s="60"/>
      <c r="D57" s="84"/>
      <c r="E57" s="83"/>
      <c r="F57" s="83"/>
      <c r="G57" s="36"/>
      <c r="H57" s="85"/>
      <c r="I57" s="81"/>
      <c r="J57" s="81"/>
      <c r="L57" s="100"/>
      <c r="M57" s="101"/>
      <c r="N57" s="101"/>
      <c r="O57" s="103"/>
      <c r="P57" s="101"/>
    </row>
    <row r="58" spans="1:16">
      <c r="A58" s="59"/>
      <c r="B58" s="60"/>
      <c r="C58" s="60"/>
      <c r="D58" s="84"/>
      <c r="E58" s="83"/>
      <c r="F58" s="83"/>
      <c r="G58" s="35"/>
      <c r="H58" s="82"/>
      <c r="I58" s="81"/>
      <c r="J58" s="81"/>
      <c r="L58" s="80"/>
      <c r="M58" s="79"/>
      <c r="N58" s="79"/>
    </row>
    <row r="59" spans="1:16">
      <c r="A59" s="59"/>
      <c r="B59" s="60"/>
      <c r="C59" s="60"/>
      <c r="D59" s="84"/>
      <c r="E59" s="83"/>
      <c r="F59" s="83"/>
      <c r="G59" s="35"/>
      <c r="H59" s="82"/>
      <c r="I59" s="81"/>
      <c r="J59" s="81"/>
      <c r="L59" s="80"/>
      <c r="M59" s="79"/>
      <c r="N59" s="79"/>
    </row>
    <row r="60" spans="1:16">
      <c r="A60" s="59"/>
      <c r="B60" s="60"/>
      <c r="C60" s="60"/>
      <c r="D60" s="84"/>
      <c r="E60" s="83"/>
      <c r="F60" s="83"/>
      <c r="G60" s="35"/>
      <c r="H60" s="82"/>
      <c r="I60" s="81"/>
      <c r="J60" s="81"/>
      <c r="L60" s="80"/>
      <c r="M60" s="79"/>
      <c r="N60" s="79"/>
    </row>
    <row r="61" spans="1:16">
      <c r="A61" s="59"/>
      <c r="B61" s="58"/>
      <c r="C61" s="60"/>
      <c r="D61" s="78"/>
      <c r="E61" s="77"/>
      <c r="F61" s="77"/>
      <c r="G61" s="76"/>
      <c r="H61" s="76"/>
      <c r="I61" s="75"/>
      <c r="J61" s="75"/>
    </row>
    <row r="62" spans="1:16">
      <c r="A62" s="59"/>
      <c r="B62" s="58"/>
      <c r="C62" s="60"/>
      <c r="D62" s="78"/>
      <c r="E62" s="77"/>
      <c r="F62" s="77"/>
      <c r="G62" s="76"/>
      <c r="H62" s="76"/>
      <c r="I62" s="75"/>
      <c r="J62" s="75"/>
    </row>
    <row r="63" spans="1:16">
      <c r="A63" s="59"/>
      <c r="B63" s="58"/>
      <c r="C63" s="60"/>
      <c r="D63" s="78"/>
      <c r="E63" s="77"/>
      <c r="F63" s="77"/>
      <c r="G63" s="76"/>
      <c r="H63" s="76"/>
      <c r="I63" s="75"/>
      <c r="J63" s="75"/>
    </row>
    <row r="64" spans="1:16">
      <c r="A64" s="59"/>
      <c r="B64" s="58"/>
      <c r="C64" s="60"/>
      <c r="D64" s="78"/>
      <c r="E64" s="77"/>
      <c r="F64" s="77"/>
      <c r="G64" s="76"/>
      <c r="H64" s="76"/>
      <c r="I64" s="75"/>
      <c r="J64" s="75"/>
    </row>
    <row r="65" spans="1:10">
      <c r="A65" s="59"/>
      <c r="B65" s="58"/>
      <c r="C65" s="60"/>
      <c r="D65" s="78"/>
      <c r="E65" s="77"/>
      <c r="F65" s="77"/>
      <c r="G65" s="76"/>
      <c r="H65" s="76"/>
      <c r="I65" s="75"/>
      <c r="J65" s="75"/>
    </row>
    <row r="66" spans="1:10">
      <c r="A66" s="59"/>
      <c r="B66" s="58"/>
      <c r="C66" s="60"/>
      <c r="D66" s="78"/>
      <c r="E66" s="77"/>
      <c r="F66" s="77"/>
      <c r="G66" s="76"/>
      <c r="H66" s="76"/>
      <c r="I66" s="75"/>
      <c r="J66" s="75"/>
    </row>
    <row r="67" spans="1:10" ht="21.75" thickBot="1">
      <c r="A67" s="54"/>
      <c r="B67" s="74"/>
      <c r="C67" s="53"/>
      <c r="D67" s="73"/>
      <c r="E67" s="72"/>
      <c r="F67" s="72"/>
      <c r="G67" s="71"/>
      <c r="H67" s="71"/>
      <c r="I67" s="70"/>
      <c r="J67" s="70"/>
    </row>
    <row r="70" spans="1:10">
      <c r="A70" s="185"/>
      <c r="B70" s="185"/>
      <c r="C70" s="185"/>
      <c r="D70" s="185"/>
      <c r="E70" s="185"/>
      <c r="F70" s="185"/>
      <c r="G70" s="185"/>
      <c r="H70" s="185"/>
      <c r="I70" s="185"/>
      <c r="J70" s="185"/>
    </row>
    <row r="71" spans="1:10">
      <c r="A71" s="185"/>
      <c r="B71" s="185"/>
      <c r="C71" s="185"/>
      <c r="D71" s="185"/>
      <c r="E71" s="185"/>
      <c r="F71" s="185"/>
      <c r="G71" s="185"/>
      <c r="H71" s="185"/>
      <c r="I71" s="185"/>
      <c r="J71" s="185"/>
    </row>
    <row r="72" spans="1:10">
      <c r="A72" s="185"/>
      <c r="B72" s="185"/>
      <c r="C72" s="185"/>
      <c r="D72" s="185"/>
      <c r="E72" s="185"/>
      <c r="F72" s="185"/>
      <c r="G72" s="185"/>
      <c r="H72" s="185"/>
      <c r="I72" s="185"/>
      <c r="J72" s="185"/>
    </row>
    <row r="73" spans="1:10">
      <c r="A73" s="185"/>
      <c r="B73" s="185"/>
      <c r="C73" s="185"/>
      <c r="D73" s="185"/>
      <c r="E73" s="185"/>
      <c r="F73" s="185"/>
      <c r="G73" s="185"/>
      <c r="H73" s="185"/>
      <c r="I73" s="185"/>
      <c r="J73" s="185"/>
    </row>
    <row r="74" spans="1:10">
      <c r="A74" s="185"/>
      <c r="B74" s="185"/>
      <c r="C74" s="185"/>
      <c r="D74" s="185"/>
      <c r="E74" s="185"/>
      <c r="F74" s="185"/>
      <c r="G74" s="185"/>
      <c r="H74" s="185"/>
      <c r="I74" s="185"/>
      <c r="J74" s="185"/>
    </row>
    <row r="75" spans="1:10">
      <c r="A75" s="185"/>
      <c r="B75" s="185"/>
      <c r="C75" s="185"/>
      <c r="D75" s="185"/>
      <c r="E75" s="185"/>
      <c r="F75" s="185"/>
      <c r="G75" s="185"/>
      <c r="H75" s="185"/>
      <c r="I75" s="185"/>
      <c r="J75" s="185"/>
    </row>
    <row r="76" spans="1:10">
      <c r="A76" s="185"/>
      <c r="B76" s="185"/>
      <c r="C76" s="185"/>
      <c r="D76" s="185"/>
      <c r="E76" s="185"/>
      <c r="F76" s="185"/>
      <c r="G76" s="185"/>
      <c r="H76" s="185"/>
      <c r="I76" s="185"/>
      <c r="J76" s="185"/>
    </row>
    <row r="77" spans="1:10">
      <c r="A77" s="185"/>
      <c r="B77" s="185"/>
      <c r="C77" s="185"/>
      <c r="D77" s="185"/>
      <c r="E77" s="185"/>
      <c r="F77" s="185"/>
      <c r="G77" s="185"/>
      <c r="H77" s="185"/>
      <c r="I77" s="185"/>
      <c r="J77" s="185"/>
    </row>
    <row r="78" spans="1:10">
      <c r="A78" s="185"/>
      <c r="B78" s="185"/>
      <c r="C78" s="185"/>
      <c r="D78" s="185"/>
      <c r="E78" s="185"/>
      <c r="F78" s="185"/>
      <c r="G78" s="185"/>
      <c r="H78" s="185"/>
      <c r="I78" s="185"/>
      <c r="J78" s="185"/>
    </row>
    <row r="79" spans="1:10">
      <c r="A79" s="185"/>
      <c r="B79" s="185"/>
      <c r="C79" s="185"/>
      <c r="D79" s="185"/>
      <c r="E79" s="185"/>
      <c r="F79" s="185"/>
      <c r="G79" s="185"/>
      <c r="H79" s="185"/>
      <c r="I79" s="185"/>
      <c r="J79" s="185"/>
    </row>
    <row r="80" spans="1:10">
      <c r="A80" s="185"/>
      <c r="B80" s="185"/>
      <c r="C80" s="185"/>
      <c r="D80" s="185"/>
      <c r="E80" s="185"/>
      <c r="F80" s="185"/>
      <c r="G80" s="185"/>
      <c r="H80" s="185"/>
      <c r="I80" s="185"/>
      <c r="J80" s="185"/>
    </row>
    <row r="81" spans="1:10">
      <c r="A81" s="185"/>
      <c r="B81" s="185"/>
      <c r="C81" s="185"/>
      <c r="D81" s="185"/>
      <c r="E81" s="185"/>
      <c r="F81" s="185"/>
      <c r="G81" s="185"/>
      <c r="H81" s="185"/>
      <c r="I81" s="185"/>
      <c r="J81" s="185"/>
    </row>
    <row r="82" spans="1:10">
      <c r="A82" s="69">
        <v>3</v>
      </c>
      <c r="B82" s="68" t="s">
        <v>61</v>
      </c>
    </row>
    <row r="83" spans="1:10" ht="11.25" customHeight="1" thickBot="1"/>
    <row r="84" spans="1:10" ht="19.7" customHeight="1">
      <c r="A84" s="179" t="s">
        <v>47</v>
      </c>
      <c r="B84" s="67" t="s">
        <v>48</v>
      </c>
      <c r="C84" s="67" t="s">
        <v>48</v>
      </c>
      <c r="D84" s="179" t="s">
        <v>89</v>
      </c>
      <c r="E84" s="179" t="s">
        <v>88</v>
      </c>
      <c r="F84" s="66" t="s">
        <v>51</v>
      </c>
      <c r="G84" s="179" t="s">
        <v>87</v>
      </c>
      <c r="H84" s="179" t="s">
        <v>86</v>
      </c>
      <c r="I84" s="179" t="s">
        <v>63</v>
      </c>
      <c r="J84" s="179"/>
    </row>
    <row r="85" spans="1:10" ht="19.7" customHeight="1">
      <c r="A85" s="180"/>
      <c r="B85" s="65" t="s">
        <v>55</v>
      </c>
      <c r="C85" s="65" t="s">
        <v>85</v>
      </c>
      <c r="D85" s="180"/>
      <c r="E85" s="180"/>
      <c r="F85" s="65" t="s">
        <v>57</v>
      </c>
      <c r="G85" s="180"/>
      <c r="H85" s="180"/>
      <c r="I85" s="180"/>
      <c r="J85" s="180"/>
    </row>
    <row r="86" spans="1:10" ht="19.7" customHeight="1" thickBot="1">
      <c r="A86" s="181"/>
      <c r="B86" s="64" t="s">
        <v>58</v>
      </c>
      <c r="C86" s="64" t="s">
        <v>58</v>
      </c>
      <c r="D86" s="181"/>
      <c r="E86" s="181"/>
      <c r="F86" s="63" t="s">
        <v>59</v>
      </c>
      <c r="G86" s="181"/>
      <c r="H86" s="181"/>
      <c r="I86" s="182" t="s">
        <v>60</v>
      </c>
      <c r="J86" s="182"/>
    </row>
    <row r="87" spans="1:10" s="117" customFormat="1" ht="21.2" customHeight="1">
      <c r="A87" s="114">
        <v>1</v>
      </c>
      <c r="B87" s="115">
        <f t="shared" ref="B87:C91" si="6">B53</f>
        <v>1.51</v>
      </c>
      <c r="C87" s="115">
        <f t="shared" si="6"/>
        <v>1.075</v>
      </c>
      <c r="D87" s="115">
        <f t="shared" ref="D87:D91" si="7">C87-$H$21</f>
        <v>1.075</v>
      </c>
      <c r="E87" s="115">
        <f t="shared" ref="E87:E91" si="8">B87-C87</f>
        <v>0.43500000000000005</v>
      </c>
      <c r="F87" s="115">
        <f t="shared" ref="F87:F91" si="9">G53</f>
        <v>0.7</v>
      </c>
      <c r="G87" s="116">
        <f t="shared" ref="G87:G91" si="10">D87/F87</f>
        <v>1.5357142857142858</v>
      </c>
      <c r="H87" s="116">
        <f>(0.5449*G87)^(-1.8458)</f>
        <v>1.3893595637516527</v>
      </c>
      <c r="I87" s="186">
        <f t="shared" ref="I87:I91" si="11">H87*($H$16*$H$17)*D87*(2*9.81*E87)^0.5</f>
        <v>26.179931118211439</v>
      </c>
      <c r="J87" s="186"/>
    </row>
    <row r="88" spans="1:10" s="117" customFormat="1" ht="21.2" customHeight="1">
      <c r="A88" s="118">
        <v>2</v>
      </c>
      <c r="B88" s="119">
        <f t="shared" si="6"/>
        <v>1.44</v>
      </c>
      <c r="C88" s="119">
        <f t="shared" si="6"/>
        <v>1.175</v>
      </c>
      <c r="D88" s="119">
        <f t="shared" si="7"/>
        <v>1.175</v>
      </c>
      <c r="E88" s="119">
        <f t="shared" si="8"/>
        <v>0.2649999999999999</v>
      </c>
      <c r="F88" s="119">
        <f t="shared" si="9"/>
        <v>1.1000000000000001</v>
      </c>
      <c r="G88" s="120">
        <f t="shared" si="10"/>
        <v>1.0681818181818181</v>
      </c>
      <c r="H88" s="120">
        <f t="shared" ref="H88:H91" si="12">(0.5449*G88)^(-1.8458)</f>
        <v>2.7153959133152452</v>
      </c>
      <c r="I88" s="176">
        <f t="shared" si="11"/>
        <v>43.651052077605435</v>
      </c>
      <c r="J88" s="176"/>
    </row>
    <row r="89" spans="1:10" s="117" customFormat="1" ht="21.2" customHeight="1">
      <c r="A89" s="118">
        <v>3</v>
      </c>
      <c r="B89" s="119">
        <f t="shared" si="6"/>
        <v>1.1100000000000001</v>
      </c>
      <c r="C89" s="119">
        <f t="shared" si="6"/>
        <v>1.155</v>
      </c>
      <c r="D89" s="119">
        <f t="shared" si="7"/>
        <v>1.155</v>
      </c>
      <c r="E89" s="119">
        <f t="shared" si="8"/>
        <v>-4.4999999999999929E-2</v>
      </c>
      <c r="F89" s="119">
        <f t="shared" si="9"/>
        <v>1.5</v>
      </c>
      <c r="G89" s="120">
        <f t="shared" si="10"/>
        <v>0.77</v>
      </c>
      <c r="H89" s="120">
        <f t="shared" si="12"/>
        <v>4.9684606599710381</v>
      </c>
      <c r="I89" s="176" t="e">
        <f t="shared" si="11"/>
        <v>#NUM!</v>
      </c>
      <c r="J89" s="176"/>
    </row>
    <row r="90" spans="1:10" s="117" customFormat="1" ht="21.2" customHeight="1">
      <c r="A90" s="118">
        <v>4</v>
      </c>
      <c r="B90" s="119">
        <f t="shared" si="6"/>
        <v>1.1100000000000001</v>
      </c>
      <c r="C90" s="119">
        <f t="shared" si="6"/>
        <v>1.125</v>
      </c>
      <c r="D90" s="119">
        <f t="shared" si="7"/>
        <v>1.125</v>
      </c>
      <c r="E90" s="119">
        <f t="shared" si="8"/>
        <v>-1.4999999999999902E-2</v>
      </c>
      <c r="F90" s="119">
        <f t="shared" si="9"/>
        <v>1.9</v>
      </c>
      <c r="G90" s="120">
        <f t="shared" si="10"/>
        <v>0.5921052631578948</v>
      </c>
      <c r="H90" s="120">
        <f t="shared" si="12"/>
        <v>8.0688660649605897</v>
      </c>
      <c r="I90" s="176" t="e">
        <f t="shared" si="11"/>
        <v>#NUM!</v>
      </c>
      <c r="J90" s="176"/>
    </row>
    <row r="91" spans="1:10" s="117" customFormat="1" ht="21.2" customHeight="1">
      <c r="A91" s="118">
        <v>5</v>
      </c>
      <c r="B91" s="119">
        <f t="shared" si="6"/>
        <v>0</v>
      </c>
      <c r="C91" s="119">
        <f t="shared" si="6"/>
        <v>0</v>
      </c>
      <c r="D91" s="119">
        <f t="shared" si="7"/>
        <v>0</v>
      </c>
      <c r="E91" s="119">
        <f t="shared" si="8"/>
        <v>0</v>
      </c>
      <c r="F91" s="119">
        <f t="shared" si="9"/>
        <v>0</v>
      </c>
      <c r="G91" s="120" t="e">
        <f t="shared" si="10"/>
        <v>#DIV/0!</v>
      </c>
      <c r="H91" s="121" t="e">
        <f t="shared" si="12"/>
        <v>#DIV/0!</v>
      </c>
      <c r="I91" s="176" t="e">
        <f t="shared" si="11"/>
        <v>#DIV/0!</v>
      </c>
      <c r="J91" s="176"/>
    </row>
    <row r="92" spans="1:10" ht="21.2" customHeight="1">
      <c r="A92" s="59"/>
      <c r="B92" s="60"/>
      <c r="C92" s="60"/>
      <c r="D92" s="107"/>
      <c r="E92" s="107"/>
      <c r="F92" s="60"/>
      <c r="G92" s="108"/>
      <c r="H92" s="108"/>
      <c r="I92" s="178"/>
      <c r="J92" s="178"/>
    </row>
    <row r="93" spans="1:10" ht="21.2" customHeight="1">
      <c r="A93" s="59"/>
      <c r="B93" s="60"/>
      <c r="C93" s="60"/>
      <c r="D93" s="107"/>
      <c r="E93" s="107"/>
      <c r="F93" s="60"/>
      <c r="G93" s="108"/>
      <c r="H93" s="108"/>
      <c r="I93" s="178"/>
      <c r="J93" s="178"/>
    </row>
    <row r="94" spans="1:10" ht="21.2" customHeight="1">
      <c r="A94" s="59"/>
      <c r="B94" s="60"/>
      <c r="C94" s="57"/>
      <c r="D94" s="105"/>
      <c r="E94" s="105"/>
      <c r="F94" s="57"/>
      <c r="G94" s="106"/>
      <c r="H94" s="106"/>
      <c r="I94" s="184"/>
      <c r="J94" s="184"/>
    </row>
    <row r="95" spans="1:10" ht="21.2" customHeight="1">
      <c r="A95" s="59"/>
      <c r="B95" s="58"/>
      <c r="C95" s="60"/>
      <c r="D95" s="56"/>
      <c r="E95" s="56"/>
      <c r="F95" s="58"/>
      <c r="G95" s="55"/>
      <c r="H95" s="55"/>
      <c r="I95" s="177"/>
      <c r="J95" s="177"/>
    </row>
    <row r="96" spans="1:10" ht="21.2" customHeight="1">
      <c r="A96" s="59"/>
      <c r="B96" s="58"/>
      <c r="C96" s="60"/>
      <c r="D96" s="56"/>
      <c r="E96" s="56"/>
      <c r="F96" s="58"/>
      <c r="G96" s="55"/>
      <c r="H96" s="55"/>
      <c r="I96" s="177"/>
      <c r="J96" s="177"/>
    </row>
    <row r="97" spans="1:10" ht="21.2" customHeight="1">
      <c r="A97" s="59"/>
      <c r="B97" s="58"/>
      <c r="C97" s="60"/>
      <c r="D97" s="56"/>
      <c r="E97" s="56"/>
      <c r="F97" s="58"/>
      <c r="G97" s="55"/>
      <c r="H97" s="55"/>
      <c r="I97" s="177"/>
      <c r="J97" s="177"/>
    </row>
    <row r="98" spans="1:10" ht="21.2" customHeight="1">
      <c r="A98" s="59"/>
      <c r="B98" s="58"/>
      <c r="C98" s="60"/>
      <c r="D98" s="56"/>
      <c r="E98" s="56"/>
      <c r="F98" s="45"/>
      <c r="G98" s="55"/>
      <c r="H98" s="55"/>
      <c r="I98" s="177"/>
      <c r="J98" s="177"/>
    </row>
    <row r="99" spans="1:10" ht="21.2" customHeight="1">
      <c r="A99" s="59"/>
      <c r="B99" s="58"/>
      <c r="C99" s="60"/>
      <c r="D99" s="56"/>
      <c r="E99" s="56"/>
      <c r="F99" s="58"/>
      <c r="G99" s="55"/>
      <c r="H99" s="55"/>
      <c r="I99" s="177"/>
      <c r="J99" s="177"/>
    </row>
    <row r="100" spans="1:10" ht="21.2" customHeight="1">
      <c r="A100" s="59"/>
      <c r="B100" s="58"/>
      <c r="C100" s="57"/>
      <c r="D100" s="56"/>
      <c r="E100" s="56"/>
      <c r="F100" s="45"/>
      <c r="G100" s="55"/>
      <c r="H100" s="55"/>
      <c r="I100" s="177"/>
      <c r="J100" s="177"/>
    </row>
    <row r="101" spans="1:10" ht="21.2" customHeight="1" thickBot="1">
      <c r="A101" s="54"/>
      <c r="B101" s="51"/>
      <c r="C101" s="53"/>
      <c r="D101" s="52"/>
      <c r="E101" s="52"/>
      <c r="F101" s="51"/>
      <c r="G101" s="50"/>
      <c r="H101" s="50"/>
      <c r="I101" s="183"/>
      <c r="J101" s="183"/>
    </row>
    <row r="102" spans="1:10" ht="21.2" customHeight="1">
      <c r="A102" s="49" t="s">
        <v>64</v>
      </c>
    </row>
    <row r="103" spans="1:10" ht="21.2" customHeight="1">
      <c r="B103" s="49" t="s">
        <v>65</v>
      </c>
    </row>
  </sheetData>
  <mergeCells count="33"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  <mergeCell ref="A70:J81"/>
    <mergeCell ref="D84:D86"/>
    <mergeCell ref="A84:A86"/>
    <mergeCell ref="I90:J90"/>
    <mergeCell ref="I89:J89"/>
    <mergeCell ref="G84:G86"/>
    <mergeCell ref="E84:E86"/>
    <mergeCell ref="I88:J88"/>
    <mergeCell ref="I87:J87"/>
    <mergeCell ref="I101:J101"/>
    <mergeCell ref="I96:J96"/>
    <mergeCell ref="I97:J97"/>
    <mergeCell ref="I98:J98"/>
    <mergeCell ref="I92:J92"/>
    <mergeCell ref="I94:J94"/>
    <mergeCell ref="I99:J99"/>
    <mergeCell ref="I91:J91"/>
    <mergeCell ref="I95:J95"/>
    <mergeCell ref="I100:J100"/>
    <mergeCell ref="I93:J93"/>
    <mergeCell ref="H84:H86"/>
    <mergeCell ref="I84:J85"/>
    <mergeCell ref="I86:J86"/>
  </mergeCells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กม.19+836 free flow</vt:lpstr>
      <vt:lpstr>กายภาพ 19+836 Submerged flow</vt:lpstr>
      <vt:lpstr>'กายภาพ 19+836 Submerged flow'!Print_Area</vt:lpstr>
      <vt:lpstr>'กายภาพ กม.19+836 free flow'!Print_Area</vt:lpstr>
      <vt:lpstr>ฟอร์มปล่าว!Print_Area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2016-12-15T09:01:19Z</cp:lastPrinted>
  <dcterms:created xsi:type="dcterms:W3CDTF">2016-08-01T04:32:40Z</dcterms:created>
  <dcterms:modified xsi:type="dcterms:W3CDTF">2016-12-15T09:02:27Z</dcterms:modified>
</cp:coreProperties>
</file>